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T:\31-100 Prodin\VÝROBA\2024\11_KOL\1004.208_vlečka_Třemošnice\4_PD\7_Náklady\"/>
    </mc:Choice>
  </mc:AlternateContent>
  <xr:revisionPtr revIDLastSave="0" documentId="13_ncr:1_{7C088658-97B1-4FA8-9915-E7800AEF957E}" xr6:coauthVersionLast="47" xr6:coauthVersionMax="47" xr10:uidLastSave="{00000000-0000-0000-0000-000000000000}"/>
  <bookViews>
    <workbookView xWindow="21850" yWindow="-8450" windowWidth="28800" windowHeight="15990" activeTab="1" xr2:uid="{00000000-000D-0000-FFFF-FFFF00000000}"/>
  </bookViews>
  <sheets>
    <sheet name="Rekapitulace stavby" sheetId="1" r:id="rId1"/>
    <sheet name="SO 11-10-01 - Železniční ..." sheetId="2" r:id="rId2"/>
    <sheet name="PS 01 - Zabezpečovací zař..." sheetId="3" r:id="rId3"/>
  </sheets>
  <definedNames>
    <definedName name="_xlnm._FilterDatabase" localSheetId="2" hidden="1">'PS 01 - Zabezpečovací zař...'!$C$118:$K$133</definedName>
    <definedName name="_xlnm._FilterDatabase" localSheetId="1" hidden="1">'SO 11-10-01 - Železniční ...'!$C$117:$K$196</definedName>
    <definedName name="_xlnm.Print_Titles" localSheetId="2">'PS 01 - Zabezpečovací zař...'!$118:$118</definedName>
    <definedName name="_xlnm.Print_Titles" localSheetId="0">'Rekapitulace stavby'!$92:$92</definedName>
    <definedName name="_xlnm.Print_Titles" localSheetId="1">'SO 11-10-01 - Železniční ...'!$117:$117</definedName>
    <definedName name="_xlnm.Print_Area" localSheetId="2">'PS 01 - Zabezpečovací zař...'!$C$106:$K$133</definedName>
    <definedName name="_xlnm.Print_Area" localSheetId="0">'Rekapitulace stavby'!$D$4:$AO$76,'Rekapitulace stavby'!$C$82:$AQ$97</definedName>
    <definedName name="_xlnm.Print_Area" localSheetId="1">'SO 11-10-01 - Železniční ...'!$C$105:$K$196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0" i="3" l="1"/>
  <c r="J97" i="3" s="1"/>
  <c r="J37" i="3"/>
  <c r="J36" i="3"/>
  <c r="AY96" i="1" s="1"/>
  <c r="J35" i="3"/>
  <c r="AX96" i="1" s="1"/>
  <c r="BI132" i="3"/>
  <c r="BH132" i="3"/>
  <c r="BG132" i="3"/>
  <c r="BF132" i="3"/>
  <c r="T132" i="3"/>
  <c r="T131" i="3" s="1"/>
  <c r="R132" i="3"/>
  <c r="R131" i="3" s="1"/>
  <c r="P132" i="3"/>
  <c r="P131" i="3" s="1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/>
  <c r="J23" i="3"/>
  <c r="J21" i="3"/>
  <c r="E21" i="3"/>
  <c r="J91" i="3"/>
  <c r="J20" i="3"/>
  <c r="J18" i="3"/>
  <c r="E18" i="3"/>
  <c r="F92" i="3"/>
  <c r="J17" i="3"/>
  <c r="J15" i="3"/>
  <c r="E15" i="3"/>
  <c r="F91" i="3" s="1"/>
  <c r="J14" i="3"/>
  <c r="J12" i="3"/>
  <c r="J89" i="3" s="1"/>
  <c r="E7" i="3"/>
  <c r="E109" i="3"/>
  <c r="J37" i="2"/>
  <c r="J36" i="2"/>
  <c r="AY95" i="1"/>
  <c r="J35" i="2"/>
  <c r="AX95" i="1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/>
  <c r="J23" i="2"/>
  <c r="J21" i="2"/>
  <c r="E21" i="2"/>
  <c r="J114" i="2"/>
  <c r="J20" i="2"/>
  <c r="J18" i="2"/>
  <c r="E18" i="2"/>
  <c r="F92" i="2" s="1"/>
  <c r="J17" i="2"/>
  <c r="J15" i="2"/>
  <c r="E15" i="2"/>
  <c r="F91" i="2"/>
  <c r="J14" i="2"/>
  <c r="J12" i="2"/>
  <c r="J112" i="2"/>
  <c r="E7" i="2"/>
  <c r="E108" i="2"/>
  <c r="L90" i="1"/>
  <c r="AM90" i="1"/>
  <c r="AM89" i="1"/>
  <c r="L89" i="1"/>
  <c r="AM87" i="1"/>
  <c r="L87" i="1"/>
  <c r="L85" i="1"/>
  <c r="L84" i="1"/>
  <c r="BK129" i="2"/>
  <c r="BK149" i="2"/>
  <c r="J143" i="2"/>
  <c r="BK135" i="2"/>
  <c r="BK125" i="2"/>
  <c r="AS94" i="1"/>
  <c r="J125" i="2"/>
  <c r="BK179" i="2"/>
  <c r="BK173" i="2"/>
  <c r="J165" i="2"/>
  <c r="BK191" i="2"/>
  <c r="BK187" i="2"/>
  <c r="BK195" i="2"/>
  <c r="BK169" i="2"/>
  <c r="J163" i="2"/>
  <c r="BK157" i="2"/>
  <c r="J153" i="2"/>
  <c r="J147" i="2"/>
  <c r="J139" i="2"/>
  <c r="BK123" i="2"/>
  <c r="BK122" i="3"/>
  <c r="J133" i="2"/>
  <c r="J123" i="2"/>
  <c r="J195" i="2"/>
  <c r="J179" i="2"/>
  <c r="J177" i="2"/>
  <c r="J173" i="2"/>
  <c r="J167" i="2"/>
  <c r="BK153" i="2"/>
  <c r="J151" i="2"/>
  <c r="BK145" i="2"/>
  <c r="BK141" i="2"/>
  <c r="BK137" i="2"/>
  <c r="BK133" i="2"/>
  <c r="BK121" i="2"/>
  <c r="J125" i="3"/>
  <c r="BK128" i="3"/>
  <c r="BK181" i="2"/>
  <c r="J169" i="2"/>
  <c r="BK189" i="2"/>
  <c r="BK185" i="2"/>
  <c r="BK165" i="2"/>
  <c r="J157" i="2"/>
  <c r="J149" i="2"/>
  <c r="J135" i="2"/>
  <c r="J132" i="3"/>
  <c r="J127" i="2"/>
  <c r="J181" i="2"/>
  <c r="J175" i="2"/>
  <c r="BK171" i="2"/>
  <c r="J193" i="2"/>
  <c r="J191" i="2"/>
  <c r="J187" i="2"/>
  <c r="J185" i="2"/>
  <c r="BK167" i="2"/>
  <c r="BK161" i="2"/>
  <c r="BK155" i="2"/>
  <c r="J145" i="2"/>
  <c r="BK131" i="2"/>
  <c r="J122" i="3"/>
  <c r="BK159" i="2"/>
  <c r="BK147" i="2"/>
  <c r="BK139" i="2"/>
  <c r="BK127" i="2"/>
  <c r="BK177" i="2"/>
  <c r="BK193" i="2"/>
  <c r="J189" i="2"/>
  <c r="J183" i="2"/>
  <c r="J159" i="2"/>
  <c r="J141" i="2"/>
  <c r="BK125" i="3"/>
  <c r="J131" i="2"/>
  <c r="J121" i="2"/>
  <c r="BK175" i="2"/>
  <c r="BK183" i="2"/>
  <c r="J171" i="2"/>
  <c r="BK163" i="2"/>
  <c r="J161" i="2"/>
  <c r="J155" i="2"/>
  <c r="BK151" i="2"/>
  <c r="BK143" i="2"/>
  <c r="J137" i="2"/>
  <c r="J129" i="2"/>
  <c r="J128" i="3"/>
  <c r="BK132" i="3"/>
  <c r="F35" i="2" l="1"/>
  <c r="BB95" i="1" s="1"/>
  <c r="F37" i="2"/>
  <c r="BD95" i="1" s="1"/>
  <c r="F36" i="2"/>
  <c r="BC95" i="1" s="1"/>
  <c r="J34" i="2"/>
  <c r="AW95" i="1" s="1"/>
  <c r="F34" i="2"/>
  <c r="BA95" i="1" s="1"/>
  <c r="BK120" i="2"/>
  <c r="J120" i="2" s="1"/>
  <c r="J98" i="2" s="1"/>
  <c r="R120" i="2"/>
  <c r="R119" i="2" s="1"/>
  <c r="R118" i="2" s="1"/>
  <c r="P120" i="2"/>
  <c r="P119" i="2" s="1"/>
  <c r="P118" i="2" s="1"/>
  <c r="AU95" i="1" s="1"/>
  <c r="T120" i="2"/>
  <c r="T119" i="2" s="1"/>
  <c r="T118" i="2" s="1"/>
  <c r="BK121" i="3"/>
  <c r="J121" i="3" s="1"/>
  <c r="J98" i="3" s="1"/>
  <c r="P121" i="3"/>
  <c r="P119" i="3" s="1"/>
  <c r="AU96" i="1" s="1"/>
  <c r="R121" i="3"/>
  <c r="R119" i="3" s="1"/>
  <c r="T121" i="3"/>
  <c r="T119" i="3"/>
  <c r="BK131" i="3"/>
  <c r="J131" i="3"/>
  <c r="J99" i="3"/>
  <c r="F115" i="3"/>
  <c r="F116" i="3"/>
  <c r="E85" i="3"/>
  <c r="J113" i="3"/>
  <c r="J115" i="3"/>
  <c r="BE122" i="3"/>
  <c r="BE125" i="3"/>
  <c r="J92" i="3"/>
  <c r="BE128" i="3"/>
  <c r="BE132" i="3"/>
  <c r="J92" i="2"/>
  <c r="F114" i="2"/>
  <c r="BE125" i="2"/>
  <c r="BE129" i="2"/>
  <c r="BE131" i="2"/>
  <c r="BE133" i="2"/>
  <c r="BE135" i="2"/>
  <c r="BE137" i="2"/>
  <c r="BE139" i="2"/>
  <c r="BE141" i="2"/>
  <c r="BE143" i="2"/>
  <c r="BE145" i="2"/>
  <c r="BE147" i="2"/>
  <c r="BE149" i="2"/>
  <c r="BE151" i="2"/>
  <c r="BE153" i="2"/>
  <c r="BE155" i="2"/>
  <c r="BE157" i="2"/>
  <c r="BE159" i="2"/>
  <c r="BE161" i="2"/>
  <c r="BE165" i="2"/>
  <c r="BE169" i="2"/>
  <c r="BE183" i="2"/>
  <c r="BE185" i="2"/>
  <c r="BE187" i="2"/>
  <c r="BE189" i="2"/>
  <c r="BE191" i="2"/>
  <c r="BE193" i="2"/>
  <c r="BE195" i="2"/>
  <c r="E85" i="2"/>
  <c r="J91" i="2"/>
  <c r="F115" i="2"/>
  <c r="BE123" i="2"/>
  <c r="BE163" i="2"/>
  <c r="BE167" i="2"/>
  <c r="BE171" i="2"/>
  <c r="BE173" i="2"/>
  <c r="BE175" i="2"/>
  <c r="BE177" i="2"/>
  <c r="BE179" i="2"/>
  <c r="J89" i="2"/>
  <c r="BE121" i="2"/>
  <c r="BE127" i="2"/>
  <c r="BE181" i="2"/>
  <c r="F35" i="3"/>
  <c r="BB96" i="1" s="1"/>
  <c r="F37" i="3"/>
  <c r="BD96" i="1" s="1"/>
  <c r="F36" i="3"/>
  <c r="BC96" i="1" s="1"/>
  <c r="J34" i="3"/>
  <c r="AW96" i="1" s="1"/>
  <c r="F34" i="3"/>
  <c r="BA96" i="1" s="1"/>
  <c r="BB94" i="1" l="1"/>
  <c r="AX94" i="1" s="1"/>
  <c r="BC94" i="1"/>
  <c r="AY94" i="1" s="1"/>
  <c r="BD94" i="1"/>
  <c r="W33" i="1" s="1"/>
  <c r="BA94" i="1"/>
  <c r="AW94" i="1" s="1"/>
  <c r="AK30" i="1" s="1"/>
  <c r="BK119" i="2"/>
  <c r="J119" i="2" s="1"/>
  <c r="J97" i="2" s="1"/>
  <c r="BK119" i="3"/>
  <c r="J119" i="3" s="1"/>
  <c r="J96" i="3" s="1"/>
  <c r="AU94" i="1"/>
  <c r="F33" i="2"/>
  <c r="AZ95" i="1" s="1"/>
  <c r="J33" i="2"/>
  <c r="AV95" i="1" s="1"/>
  <c r="AT95" i="1" s="1"/>
  <c r="F33" i="3"/>
  <c r="AZ96" i="1" s="1"/>
  <c r="J33" i="3"/>
  <c r="AV96" i="1" s="1"/>
  <c r="AT96" i="1" s="1"/>
  <c r="W31" i="1" l="1"/>
  <c r="W32" i="1"/>
  <c r="W30" i="1"/>
  <c r="BK118" i="2"/>
  <c r="J118" i="2" s="1"/>
  <c r="J30" i="2" s="1"/>
  <c r="AG95" i="1" s="1"/>
  <c r="J30" i="3"/>
  <c r="AG96" i="1" s="1"/>
  <c r="AZ94" i="1"/>
  <c r="AV94" i="1" s="1"/>
  <c r="AK29" i="1" s="1"/>
  <c r="AG94" i="1" l="1"/>
  <c r="AK26" i="1" s="1"/>
  <c r="AK35" i="1" s="1"/>
  <c r="J96" i="2"/>
  <c r="J39" i="3"/>
  <c r="J39" i="2"/>
  <c r="AN95" i="1"/>
  <c r="AN96" i="1"/>
  <c r="AT94" i="1"/>
  <c r="W29" i="1"/>
  <c r="AN94" i="1" l="1"/>
</calcChain>
</file>

<file path=xl/sharedStrings.xml><?xml version="1.0" encoding="utf-8"?>
<sst xmlns="http://schemas.openxmlformats.org/spreadsheetml/2006/main" count="1209" uniqueCount="275">
  <si>
    <t>Export Komplet</t>
  </si>
  <si>
    <t/>
  </si>
  <si>
    <t>2.0</t>
  </si>
  <si>
    <t>False</t>
  </si>
  <si>
    <t>{ad5a85a3-1905-4554-a7b3-0c8a5827545c}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</si>
  <si>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</si>
  <si>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</si>
  <si>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</si>
  <si>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</si>
  <si>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</si>
  <si>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</si>
  <si>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</si>
  <si>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</si>
  <si>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31/24/1004</t>
  </si>
  <si>
    <t>Stavba:</t>
  </si>
  <si>
    <t>ODSTRANĚNÍ VLEČKY SUS PARDUBICKÉHO</t>
  </si>
  <si>
    <t>KSO:</t>
  </si>
  <si>
    <t>CC-CZ:</t>
  </si>
  <si>
    <t>Místo:</t>
  </si>
  <si>
    <t xml:space="preserve"> </t>
  </si>
  <si>
    <t>Datum:</t>
  </si>
  <si>
    <t>4. 10. 2024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</si>
  <si>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</si>
  <si>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</si>
  <si>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</si>
  <si>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</si>
  <si>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</si>
  <si>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</si>
  <si>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</si>
  <si>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</si>
  <si>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</si>
  <si>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</si>
  <si>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</si>
  <si>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</si>
  <si>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</si>
  <si>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</si>
  <si>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</si>
  <si>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</si>
  <si>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</si>
  <si>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</si>
  <si>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</si>
  <si>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</si>
  <si>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</si>
  <si>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</si>
  <si>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</si>
  <si>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</si>
  <si>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</si>
  <si>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</si>
  <si>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</si>
  <si>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</si>
  <si>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</si>
  <si>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</si>
  <si>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</si>
  <si>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</si>
  <si>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</si>
  <si>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</si>
  <si>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</si>
  <si>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</si>
  <si>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</si>
  <si>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</si>
  <si>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</si>
  <si>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</si>
  <si>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</si>
  <si>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</si>
  <si>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</si>
  <si>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</si>
  <si>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</si>
  <si>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</si>
  <si>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</si>
  <si>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</si>
  <si>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</si>
  <si>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</si>
  <si>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</si>
  <si>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</si>
  <si>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</si>
  <si>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11-10-01</t>
  </si>
  <si>
    <t>Železniční svršek</t>
  </si>
  <si>
    <t>STA</t>
  </si>
  <si>
    <t>1</t>
  </si>
  <si>
    <t>{6b483b3a-d0c8-4d4d-b383-b0cd01f45df3}</t>
  </si>
  <si>
    <t>2</t>
  </si>
  <si>
    <t>PS 01</t>
  </si>
  <si>
    <t>Zabezpečovací zařizení</t>
  </si>
  <si>
    <t>{f9fd16b5-24ff-4348-8eb2-6904b84170ac}</t>
  </si>
  <si>
    <t>KRYCÍ LIST SOUPISU PRACÍ</t>
  </si>
  <si>
    <t>Objekt:</t>
  </si>
  <si>
    <t>SO 11-10-01 -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</si>
  <si>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</si>
  <si>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</si>
  <si>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</si>
  <si>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</si>
  <si>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</si>
  <si>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</si>
  <si>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</si>
  <si>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</si>
  <si>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</si>
  <si>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</si>
  <si>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</si>
  <si>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</si>
  <si>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</si>
  <si>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</si>
  <si>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</si>
  <si>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</si>
  <si>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</si>
  <si>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</si>
  <si>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</si>
  <si>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</si>
  <si>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</si>
  <si>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</si>
  <si>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</si>
  <si>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</si>
  <si>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</si>
  <si>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</si>
  <si>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5908005425</t>
  </si>
  <si>
    <t>Oprava kolejnicového styku demontáž spojek tvar S49, T, A</t>
  </si>
  <si>
    <t>styk</t>
  </si>
  <si>
    <t>4</t>
  </si>
  <si>
    <t>PP</t>
  </si>
  <si>
    <t>5914145020</t>
  </si>
  <si>
    <t>Demontáž zarážedla kolejnicového</t>
  </si>
  <si>
    <t>kus</t>
  </si>
  <si>
    <t>3</t>
  </si>
  <si>
    <t>5905010010</t>
  </si>
  <si>
    <t>Odstranění nánosu nad horní plochou pražce</t>
  </si>
  <si>
    <t>m2</t>
  </si>
  <si>
    <t>6</t>
  </si>
  <si>
    <t>5999010010</t>
  </si>
  <si>
    <t>Vyjmutí a snesení konstrukcí nebo dílů hmotnosti do 10 t</t>
  </si>
  <si>
    <t>t</t>
  </si>
  <si>
    <t>8</t>
  </si>
  <si>
    <t>5911655220</t>
  </si>
  <si>
    <t>Demontáž jednoduché výhybky na úložišti ocelové pražce válcované soustavy A</t>
  </si>
  <si>
    <t>m</t>
  </si>
  <si>
    <t>10</t>
  </si>
  <si>
    <t>5906140155</t>
  </si>
  <si>
    <t>Demontáž kolejového roštu koleje v ose koleje pražce betonové, tvar S49, T, 49E1</t>
  </si>
  <si>
    <t>km</t>
  </si>
  <si>
    <t>7</t>
  </si>
  <si>
    <t>5906140165</t>
  </si>
  <si>
    <t>Demontáž kolejového roštu koleje v ose koleje pražce betonové, tvar A</t>
  </si>
  <si>
    <t>14</t>
  </si>
  <si>
    <t>5906140045</t>
  </si>
  <si>
    <t>Demontáž kolejového roštu koleje v ose koleje pražce dřevěné, tvar A</t>
  </si>
  <si>
    <t>16</t>
  </si>
  <si>
    <t>9</t>
  </si>
  <si>
    <t>5905020020</t>
  </si>
  <si>
    <t>Oprava stezky strojně s odstraněním drnu a nánosu přes 10 cm do 20 cm</t>
  </si>
  <si>
    <t>18</t>
  </si>
  <si>
    <t>5905050055</t>
  </si>
  <si>
    <t>Souvislá výměna KL se snesením KR koleje pražce betonové</t>
  </si>
  <si>
    <t>20</t>
  </si>
  <si>
    <t>11</t>
  </si>
  <si>
    <t>5915025010</t>
  </si>
  <si>
    <t>Úprava vrstvy KL po snesení kolejového roštu koleje nebo výhybky</t>
  </si>
  <si>
    <t>22</t>
  </si>
  <si>
    <t>5912023010</t>
  </si>
  <si>
    <t>Demontáž návěstidla uloženého ve stezce námezníku</t>
  </si>
  <si>
    <t>24</t>
  </si>
  <si>
    <t>13</t>
  </si>
  <si>
    <t>5912023020</t>
  </si>
  <si>
    <t>Demontáž návěstidla uloženého ve stezce hraničníku</t>
  </si>
  <si>
    <t>26</t>
  </si>
  <si>
    <t>5906130345</t>
  </si>
  <si>
    <t>Montáž kolejového roštu v ose koleje pražce betonové vystrojené, tvar S49, 49E1</t>
  </si>
  <si>
    <t>28</t>
  </si>
  <si>
    <t>15</t>
  </si>
  <si>
    <t>M</t>
  </si>
  <si>
    <t>5955101000</t>
  </si>
  <si>
    <t>Kamenivo drcené štěrk frakce 31,5/63 třídy BI</t>
  </si>
  <si>
    <t>30</t>
  </si>
  <si>
    <t>5955101030</t>
  </si>
  <si>
    <t>Kamenivo drcené drť frakce 8/16</t>
  </si>
  <si>
    <t>32</t>
  </si>
  <si>
    <t>17</t>
  </si>
  <si>
    <t>9902100100</t>
  </si>
  <si>
    <t>Doprava materiálu mechanizací o nosnosti přes 3,5 t sypanin (kameniva, písku, suti, dlažebních kostek, atd.) do 10 km</t>
  </si>
  <si>
    <t>34</t>
  </si>
  <si>
    <t>9902109200</t>
  </si>
  <si>
    <t>Doprava materiálu mechanizací o nosnosti přes 3,5 t sypanin (kameniva, písku, suti, dlažebních kostek, atd.) příplatek za každých dalších 10 km</t>
  </si>
  <si>
    <t>36</t>
  </si>
  <si>
    <t>19</t>
  </si>
  <si>
    <t>5908005525</t>
  </si>
  <si>
    <t>Oprava kolejnicového styku montáž spojek tvar S49, T, A</t>
  </si>
  <si>
    <t>38</t>
  </si>
  <si>
    <t>5910020340</t>
  </si>
  <si>
    <t>Svařování kolejnic termitem plný předehřev standardní spára svar přechodový tv. S49/A</t>
  </si>
  <si>
    <t>svar</t>
  </si>
  <si>
    <t>40</t>
  </si>
  <si>
    <t>5957201010</t>
  </si>
  <si>
    <t>Kolejnice užité tv. S49</t>
  </si>
  <si>
    <t>42</t>
  </si>
  <si>
    <t>5956213065</t>
  </si>
  <si>
    <t>Pražec betonový příčný vystrojený  užitý tv. SB 8 P</t>
  </si>
  <si>
    <t>44</t>
  </si>
  <si>
    <t>23</t>
  </si>
  <si>
    <t>5958128010</t>
  </si>
  <si>
    <t>Komplety ŽS 4 (šroub RS 1, matice M 24, podložka Fe6, svěrka ŽS4)</t>
  </si>
  <si>
    <t>46</t>
  </si>
  <si>
    <t>5958158005</t>
  </si>
  <si>
    <t>Podložka pryžová pod patu kolejnice S49 183/126/6</t>
  </si>
  <si>
    <t>48</t>
  </si>
  <si>
    <t>25</t>
  </si>
  <si>
    <t>5958101000</t>
  </si>
  <si>
    <t>Součásti spojovací kolejnicové spojky tv. T4 730 mm</t>
  </si>
  <si>
    <t>50</t>
  </si>
  <si>
    <t>5958107000</t>
  </si>
  <si>
    <t>Šroub výhybkový a spojkový M24 x 120 mm vč. matice a kroužku</t>
  </si>
  <si>
    <t>52</t>
  </si>
  <si>
    <t>27</t>
  </si>
  <si>
    <t>9902200100</t>
  </si>
  <si>
    <t>Doprava materiálu mechanizací o nosnosti přes 3,5 t objemnějšího kusového materiálu (prefabrikátů, stožárů, výhybek, rozvaděčů, vybouraných hmot atd.) do 10 km</t>
  </si>
  <si>
    <t>54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</si>
  <si>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</si>
  <si>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</si>
  <si>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56</t>
  </si>
  <si>
    <t>29</t>
  </si>
  <si>
    <t>9902900200</t>
  </si>
  <si>
    <t>Naložení  objemnějšího kusového materiálu, vybouraných hmot</t>
  </si>
  <si>
    <t>58</t>
  </si>
  <si>
    <t>60</t>
  </si>
  <si>
    <t>31</t>
  </si>
  <si>
    <t>62</t>
  </si>
  <si>
    <t>9909000300</t>
  </si>
  <si>
    <t>Poplatek za likvidaci dřevěných kolejnicových podpor</t>
  </si>
  <si>
    <t>64</t>
  </si>
  <si>
    <t>33</t>
  </si>
  <si>
    <t>9909000400</t>
  </si>
  <si>
    <t>Poplatek za likvidaci plastových součástí</t>
  </si>
  <si>
    <t>66</t>
  </si>
  <si>
    <t>9903200100</t>
  </si>
  <si>
    <t>Přeprava mechanizace na místo prováděných prací o hmotnosti přes 12 t přes 50 do 100 km</t>
  </si>
  <si>
    <t>68</t>
  </si>
  <si>
    <t>35</t>
  </si>
  <si>
    <t>03000-1000R</t>
  </si>
  <si>
    <t>Zařízení a vybavení staveniště</t>
  </si>
  <si>
    <t>70</t>
  </si>
  <si>
    <t>04000-1000R</t>
  </si>
  <si>
    <t>Inženýrská činnost - koordinační a kompletační činnost</t>
  </si>
  <si>
    <t>72</t>
  </si>
  <si>
    <t>37</t>
  </si>
  <si>
    <t>022101011R</t>
  </si>
  <si>
    <t>Geodetické práce</t>
  </si>
  <si>
    <t>74</t>
  </si>
  <si>
    <t>023131001R</t>
  </si>
  <si>
    <t>Dokumentace skutečného provedení železničního svršku a spodku</t>
  </si>
  <si>
    <t>76</t>
  </si>
  <si>
    <t>PS 01 - Zabezpečovací zařizení</t>
  </si>
  <si>
    <t>M - Práce a dodávky M</t>
  </si>
  <si>
    <t>22-M - Montáže technologických zařízení pro dopravní stavby</t>
  </si>
  <si>
    <t>VRN - Vedlejší rozpočtové náklady</t>
  </si>
  <si>
    <t>Práce a dodávky M</t>
  </si>
  <si>
    <t>22-M</t>
  </si>
  <si>
    <t>Montáže technologických zařízení pro dopravní stavby</t>
  </si>
  <si>
    <t>7590917012</t>
  </si>
  <si>
    <t>Demontáž výkolejky bez návěstního tělesa se zámkem kontrolním</t>
  </si>
  <si>
    <t>ÚOŽI 2024 01</t>
  </si>
  <si>
    <t>512</t>
  </si>
  <si>
    <t>1296097188</t>
  </si>
  <si>
    <t>VV</t>
  </si>
  <si>
    <t>"Výkolejka VkH1" 1</t>
  </si>
  <si>
    <t>7591307010</t>
  </si>
  <si>
    <t>Demontáž zámku výměnového jednoduchého</t>
  </si>
  <si>
    <t>-1179109199</t>
  </si>
  <si>
    <t>"zámek č.6" 1</t>
  </si>
  <si>
    <t>7590425010R</t>
  </si>
  <si>
    <t>Úprava ústředního zámku, včetně přezkoušení</t>
  </si>
  <si>
    <t>1917366011</t>
  </si>
  <si>
    <t>Odstranění závislosti na VkH1, přezkoušení</t>
  </si>
  <si>
    <t>"Úprava ústředního zámku - zámek VkH1/6" 1</t>
  </si>
  <si>
    <t>VRN</t>
  </si>
  <si>
    <t>Vedlejší rozpočtové náklady</t>
  </si>
  <si>
    <t>023131011</t>
  </si>
  <si>
    <t>Projektové práce Dokumentace skutečného provedení zabezpečovacích, sdělovacích, elektrických zařízení</t>
  </si>
  <si>
    <t>-1628059709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</si>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</sst>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6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59" t="s">
        <v>5</v>
      </c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87" t="s">
        <v>13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R5" s="17"/>
      <c r="BS5" s="14" t="s">
        <v>6</v>
      </c>
    </row>
    <row r="6" spans="1:74" ht="36.950000000000003" customHeight="1">
      <c r="B6" s="17"/>
      <c r="D6" s="22" t="s">
        <v>14</v>
      </c>
      <c r="K6" s="188" t="s">
        <v>15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R6" s="17"/>
      <c r="BS6" s="14" t="s">
        <v>6</v>
      </c>
    </row>
    <row r="7" spans="1:74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2:71" ht="6.95" customHeight="1">
      <c r="B21" s="17"/>
      <c r="AR21" s="17"/>
    </row>
    <row r="22" spans="2:71" ht="12" customHeight="1">
      <c r="B22" s="17"/>
      <c r="D22" s="23" t="s">
        <v>29</v>
      </c>
      <c r="AR22" s="17"/>
    </row>
    <row r="23" spans="2:71" ht="16.5" customHeight="1">
      <c r="B23" s="17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90">
        <f>ROUND(AG94,2)</f>
        <v>0</v>
      </c>
      <c r="AL26" s="191"/>
      <c r="AM26" s="191"/>
      <c r="AN26" s="191"/>
      <c r="AO26" s="191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192" t="s">
        <v>31</v>
      </c>
      <c r="M28" s="192"/>
      <c r="N28" s="192"/>
      <c r="O28" s="192"/>
      <c r="P28" s="192"/>
      <c r="W28" s="192" t="s">
        <v>32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33</v>
      </c>
      <c r="AL28" s="192"/>
      <c r="AM28" s="192"/>
      <c r="AN28" s="192"/>
      <c r="AO28" s="192"/>
      <c r="AR28" s="26"/>
    </row>
    <row r="29" spans="2:71" s="2" customFormat="1" ht="14.45" customHeight="1">
      <c r="B29" s="30"/>
      <c r="D29" s="23" t="s">
        <v>34</v>
      </c>
      <c r="F29" s="23" t="s">
        <v>35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0"/>
    </row>
    <row r="30" spans="2:71" s="2" customFormat="1" ht="14.45" customHeight="1">
      <c r="B30" s="30"/>
      <c r="F30" s="23" t="s">
        <v>36</v>
      </c>
      <c r="L30" s="182">
        <v>0.12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0"/>
    </row>
    <row r="31" spans="2:71" s="2" customFormat="1" ht="14.45" hidden="1" customHeight="1">
      <c r="B31" s="30"/>
      <c r="F31" s="23" t="s">
        <v>37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0"/>
    </row>
    <row r="32" spans="2:71" s="2" customFormat="1" ht="14.45" hidden="1" customHeight="1">
      <c r="B32" s="30"/>
      <c r="F32" s="23" t="s">
        <v>38</v>
      </c>
      <c r="L32" s="182">
        <v>0.12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0"/>
    </row>
    <row r="33" spans="2:44" s="2" customFormat="1" ht="14.45" hidden="1" customHeight="1">
      <c r="B33" s="30"/>
      <c r="F33" s="23" t="s">
        <v>39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183" t="s">
        <v>42</v>
      </c>
      <c r="Y35" s="184"/>
      <c r="Z35" s="184"/>
      <c r="AA35" s="184"/>
      <c r="AB35" s="184"/>
      <c r="AC35" s="33"/>
      <c r="AD35" s="33"/>
      <c r="AE35" s="33"/>
      <c r="AF35" s="33"/>
      <c r="AG35" s="33"/>
      <c r="AH35" s="33"/>
      <c r="AI35" s="33"/>
      <c r="AJ35" s="33"/>
      <c r="AK35" s="185">
        <f>SUM(AK26:AK33)</f>
        <v>0</v>
      </c>
      <c r="AL35" s="184"/>
      <c r="AM35" s="184"/>
      <c r="AN35" s="184"/>
      <c r="AO35" s="186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5" t="s">
        <v>43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44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7" t="s">
        <v>45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46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45</v>
      </c>
      <c r="AI60" s="28"/>
      <c r="AJ60" s="28"/>
      <c r="AK60" s="28"/>
      <c r="AL60" s="28"/>
      <c r="AM60" s="37" t="s">
        <v>46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5" t="s">
        <v>47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48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7" t="s">
        <v>45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46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45</v>
      </c>
      <c r="AI75" s="28"/>
      <c r="AJ75" s="28"/>
      <c r="AK75" s="28"/>
      <c r="AL75" s="28"/>
      <c r="AM75" s="37" t="s">
        <v>46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1" customFormat="1" ht="24.95" customHeight="1">
      <c r="B82" s="26"/>
      <c r="C82" s="18" t="s">
        <v>49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2"/>
      <c r="C84" s="23" t="s">
        <v>12</v>
      </c>
      <c r="L84" s="3" t="str">
        <f>K5</f>
        <v>31/24/1004</v>
      </c>
      <c r="AR84" s="42"/>
    </row>
    <row r="85" spans="1:91" s="4" customFormat="1" ht="36.950000000000003" customHeight="1">
      <c r="B85" s="43"/>
      <c r="C85" s="44" t="s">
        <v>14</v>
      </c>
      <c r="L85" s="171" t="str">
        <f>K6</f>
        <v>ODSTRANĚNÍ VLEČKY SUS PARDUBICKÉHO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R85" s="43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18</v>
      </c>
      <c r="L87" s="45" t="str">
        <f>IF(K8="","",K8)</f>
        <v xml:space="preserve"> </v>
      </c>
      <c r="AI87" s="23" t="s">
        <v>20</v>
      </c>
      <c r="AM87" s="173" t="str">
        <f>IF(AN8= "","",AN8)</f>
        <v>4. 10. 2024</v>
      </c>
      <c r="AN87" s="173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22</v>
      </c>
      <c r="L89" s="3" t="str">
        <f>IF(E11= "","",E11)</f>
        <v xml:space="preserve"> </v>
      </c>
      <c r="AI89" s="23" t="s">
        <v>26</v>
      </c>
      <c r="AM89" s="174" t="str">
        <f>IF(E17="","",E17)</f>
        <v xml:space="preserve"> </v>
      </c>
      <c r="AN89" s="175"/>
      <c r="AO89" s="175"/>
      <c r="AP89" s="175"/>
      <c r="AR89" s="26"/>
      <c r="AS89" s="176" t="s">
        <v>50</v>
      </c>
      <c r="AT89" s="177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6"/>
      <c r="C90" s="23" t="s">
        <v>25</v>
      </c>
      <c r="L90" s="3" t="str">
        <f>IF(E14="","",E14)</f>
        <v xml:space="preserve"> </v>
      </c>
      <c r="AI90" s="23" t="s">
        <v>28</v>
      </c>
      <c r="AM90" s="174" t="str">
        <f>IF(E20="","",E20)</f>
        <v xml:space="preserve"> </v>
      </c>
      <c r="AN90" s="175"/>
      <c r="AO90" s="175"/>
      <c r="AP90" s="175"/>
      <c r="AR90" s="26"/>
      <c r="AS90" s="178"/>
      <c r="AT90" s="179"/>
      <c r="BD90" s="50"/>
    </row>
    <row r="91" spans="1:91" s="1" customFormat="1" ht="10.9" customHeight="1">
      <c r="B91" s="26"/>
      <c r="AR91" s="26"/>
      <c r="AS91" s="178"/>
      <c r="AT91" s="179"/>
      <c r="BD91" s="50"/>
    </row>
    <row r="92" spans="1:91" s="1" customFormat="1" ht="29.25" customHeight="1">
      <c r="B92" s="26"/>
      <c r="C92" s="166" t="s">
        <v>51</v>
      </c>
      <c r="D92" s="167"/>
      <c r="E92" s="167"/>
      <c r="F92" s="167"/>
      <c r="G92" s="167"/>
      <c r="H92" s="51"/>
      <c r="I92" s="168" t="s">
        <v>52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53</v>
      </c>
      <c r="AH92" s="167"/>
      <c r="AI92" s="167"/>
      <c r="AJ92" s="167"/>
      <c r="AK92" s="167"/>
      <c r="AL92" s="167"/>
      <c r="AM92" s="167"/>
      <c r="AN92" s="168" t="s">
        <v>54</v>
      </c>
      <c r="AO92" s="167"/>
      <c r="AP92" s="170"/>
      <c r="AQ92" s="52" t="s">
        <v>55</v>
      </c>
      <c r="AR92" s="26"/>
      <c r="AS92" s="53" t="s">
        <v>56</v>
      </c>
      <c r="AT92" s="54" t="s">
        <v>57</v>
      </c>
      <c r="AU92" s="54" t="s">
        <v>58</v>
      </c>
      <c r="AV92" s="54" t="s">
        <v>59</v>
      </c>
      <c r="AW92" s="54" t="s">
        <v>60</v>
      </c>
      <c r="AX92" s="54" t="s">
        <v>61</v>
      </c>
      <c r="AY92" s="54" t="s">
        <v>62</v>
      </c>
      <c r="AZ92" s="54" t="s">
        <v>63</v>
      </c>
      <c r="BA92" s="54" t="s">
        <v>64</v>
      </c>
      <c r="BB92" s="54" t="s">
        <v>65</v>
      </c>
      <c r="BC92" s="54" t="s">
        <v>66</v>
      </c>
      <c r="BD92" s="55" t="s">
        <v>67</v>
      </c>
    </row>
    <row r="93" spans="1:91" s="1" customFormat="1" ht="10.9" customHeight="1">
      <c r="B93" s="26"/>
      <c r="AR93" s="26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68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64">
        <f>ROUND(SUM(AG95:AG96),2)</f>
        <v>0</v>
      </c>
      <c r="AH94" s="164"/>
      <c r="AI94" s="164"/>
      <c r="AJ94" s="164"/>
      <c r="AK94" s="164"/>
      <c r="AL94" s="164"/>
      <c r="AM94" s="164"/>
      <c r="AN94" s="165">
        <f>SUM(AG94,AT94)</f>
        <v>0</v>
      </c>
      <c r="AO94" s="165"/>
      <c r="AP94" s="165"/>
      <c r="AQ94" s="61" t="s">
        <v>1</v>
      </c>
      <c r="AR94" s="57"/>
      <c r="AS94" s="62">
        <f>ROUND(SUM(AS95:AS96),2)</f>
        <v>0</v>
      </c>
      <c r="AT94" s="63">
        <f>ROUND(SUM(AV94:AW94),2)</f>
        <v>0</v>
      </c>
      <c r="AU94" s="64">
        <f>ROUND(SUM(AU95:AU96),5)</f>
        <v>0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ROUND(SUM(AZ95:AZ96),2)</f>
        <v>0</v>
      </c>
      <c r="BA94" s="63">
        <f>ROUND(SUM(BA95:BA96),2)</f>
        <v>0</v>
      </c>
      <c r="BB94" s="63">
        <f>ROUND(SUM(BB95:BB96),2)</f>
        <v>0</v>
      </c>
      <c r="BC94" s="63">
        <f>ROUND(SUM(BC95:BC96),2)</f>
        <v>0</v>
      </c>
      <c r="BD94" s="65">
        <f>ROUND(SUM(BD95:BD96),2)</f>
        <v>0</v>
      </c>
      <c r="BS94" s="66" t="s">
        <v>69</v>
      </c>
      <c r="BT94" s="66" t="s">
        <v>70</v>
      </c>
      <c r="BU94" s="67" t="s">
        <v>71</v>
      </c>
      <c r="BV94" s="66" t="s">
        <v>72</v>
      </c>
      <c r="BW94" s="66" t="s">
        <v>4</v>
      </c>
      <c r="BX94" s="66" t="s">
        <v>73</v>
      </c>
      <c r="CL94" s="66" t="s">
        <v>1</v>
      </c>
    </row>
    <row r="95" spans="1:91" s="6" customFormat="1" ht="24.75" customHeight="1">
      <c r="A95" s="68" t="s">
        <v>74</v>
      </c>
      <c r="B95" s="69"/>
      <c r="C95" s="70"/>
      <c r="D95" s="163" t="s">
        <v>75</v>
      </c>
      <c r="E95" s="163"/>
      <c r="F95" s="163"/>
      <c r="G95" s="163"/>
      <c r="H95" s="163"/>
      <c r="I95" s="71"/>
      <c r="J95" s="163" t="s">
        <v>76</v>
      </c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1">
        <f>'SO 11-10-01 - Železniční ...'!J30</f>
        <v>0</v>
      </c>
      <c r="AH95" s="162"/>
      <c r="AI95" s="162"/>
      <c r="AJ95" s="162"/>
      <c r="AK95" s="162"/>
      <c r="AL95" s="162"/>
      <c r="AM95" s="162"/>
      <c r="AN95" s="161">
        <f>SUM(AG95,AT95)</f>
        <v>0</v>
      </c>
      <c r="AO95" s="162"/>
      <c r="AP95" s="162"/>
      <c r="AQ95" s="72" t="s">
        <v>77</v>
      </c>
      <c r="AR95" s="69"/>
      <c r="AS95" s="73">
        <v>0</v>
      </c>
      <c r="AT95" s="74">
        <f>ROUND(SUM(AV95:AW95),2)</f>
        <v>0</v>
      </c>
      <c r="AU95" s="75">
        <f>'SO 11-10-01 - Železniční ...'!P118</f>
        <v>0</v>
      </c>
      <c r="AV95" s="74">
        <f>'SO 11-10-01 - Železniční ...'!J33</f>
        <v>0</v>
      </c>
      <c r="AW95" s="74">
        <f>'SO 11-10-01 - Železniční ...'!J34</f>
        <v>0</v>
      </c>
      <c r="AX95" s="74">
        <f>'SO 11-10-01 - Železniční ...'!J35</f>
        <v>0</v>
      </c>
      <c r="AY95" s="74">
        <f>'SO 11-10-01 - Železniční ...'!J36</f>
        <v>0</v>
      </c>
      <c r="AZ95" s="74">
        <f>'SO 11-10-01 - Železniční ...'!F33</f>
        <v>0</v>
      </c>
      <c r="BA95" s="74">
        <f>'SO 11-10-01 - Železniční ...'!F34</f>
        <v>0</v>
      </c>
      <c r="BB95" s="74">
        <f>'SO 11-10-01 - Železniční ...'!F35</f>
        <v>0</v>
      </c>
      <c r="BC95" s="74">
        <f>'SO 11-10-01 - Železniční ...'!F36</f>
        <v>0</v>
      </c>
      <c r="BD95" s="76">
        <f>'SO 11-10-01 - Železniční ...'!F37</f>
        <v>0</v>
      </c>
      <c r="BT95" s="77" t="s">
        <v>78</v>
      </c>
      <c r="BV95" s="77" t="s">
        <v>72</v>
      </c>
      <c r="BW95" s="77" t="s">
        <v>79</v>
      </c>
      <c r="BX95" s="77" t="s">
        <v>4</v>
      </c>
      <c r="CL95" s="77" t="s">
        <v>1</v>
      </c>
      <c r="CM95" s="77" t="s">
        <v>80</v>
      </c>
    </row>
    <row r="96" spans="1:91" s="6" customFormat="1" ht="16.5" customHeight="1">
      <c r="A96" s="68" t="s">
        <v>74</v>
      </c>
      <c r="B96" s="69"/>
      <c r="C96" s="70"/>
      <c r="D96" s="163" t="s">
        <v>81</v>
      </c>
      <c r="E96" s="163"/>
      <c r="F96" s="163"/>
      <c r="G96" s="163"/>
      <c r="H96" s="163"/>
      <c r="I96" s="71"/>
      <c r="J96" s="163" t="s">
        <v>82</v>
      </c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1">
        <f>'PS 01 - Zabezpečovací zař...'!J30</f>
        <v>0</v>
      </c>
      <c r="AH96" s="162"/>
      <c r="AI96" s="162"/>
      <c r="AJ96" s="162"/>
      <c r="AK96" s="162"/>
      <c r="AL96" s="162"/>
      <c r="AM96" s="162"/>
      <c r="AN96" s="161">
        <f>SUM(AG96,AT96)</f>
        <v>0</v>
      </c>
      <c r="AO96" s="162"/>
      <c r="AP96" s="162"/>
      <c r="AQ96" s="72" t="s">
        <v>77</v>
      </c>
      <c r="AR96" s="69"/>
      <c r="AS96" s="78">
        <v>0</v>
      </c>
      <c r="AT96" s="79">
        <f>ROUND(SUM(AV96:AW96),2)</f>
        <v>0</v>
      </c>
      <c r="AU96" s="80">
        <f>'PS 01 - Zabezpečovací zař...'!P119</f>
        <v>0</v>
      </c>
      <c r="AV96" s="79">
        <f>'PS 01 - Zabezpečovací zař...'!J33</f>
        <v>0</v>
      </c>
      <c r="AW96" s="79">
        <f>'PS 01 - Zabezpečovací zař...'!J34</f>
        <v>0</v>
      </c>
      <c r="AX96" s="79">
        <f>'PS 01 - Zabezpečovací zař...'!J35</f>
        <v>0</v>
      </c>
      <c r="AY96" s="79">
        <f>'PS 01 - Zabezpečovací zař...'!J36</f>
        <v>0</v>
      </c>
      <c r="AZ96" s="79">
        <f>'PS 01 - Zabezpečovací zař...'!F33</f>
        <v>0</v>
      </c>
      <c r="BA96" s="79">
        <f>'PS 01 - Zabezpečovací zař...'!F34</f>
        <v>0</v>
      </c>
      <c r="BB96" s="79">
        <f>'PS 01 - Zabezpečovací zař...'!F35</f>
        <v>0</v>
      </c>
      <c r="BC96" s="79">
        <f>'PS 01 - Zabezpečovací zař...'!F36</f>
        <v>0</v>
      </c>
      <c r="BD96" s="81">
        <f>'PS 01 - Zabezpečovací zař...'!F37</f>
        <v>0</v>
      </c>
      <c r="BT96" s="77" t="s">
        <v>78</v>
      </c>
      <c r="BV96" s="77" t="s">
        <v>72</v>
      </c>
      <c r="BW96" s="77" t="s">
        <v>83</v>
      </c>
      <c r="BX96" s="77" t="s">
        <v>4</v>
      </c>
      <c r="CL96" s="77" t="s">
        <v>1</v>
      </c>
      <c r="CM96" s="77" t="s">
        <v>80</v>
      </c>
    </row>
    <row r="97" spans="2:44" s="1" customFormat="1" ht="30" customHeight="1">
      <c r="B97" s="26"/>
      <c r="AR97" s="26"/>
    </row>
    <row r="98" spans="2:44" s="1" customFormat="1" ht="6.9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26"/>
    </row>
  </sheetData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 11-10-01 - Železniční ...'!C2" display="/" xr:uid="{00000000-0004-0000-0000-000000000000}"/>
    <hyperlink ref="A96" location="'PS 01 - Zabezpečovací zař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7"/>
  <sheetViews>
    <sheetView showGridLines="0" tabSelected="1" topLeftCell="A176" workbookViewId="0">
      <selection activeCell="K195" sqref="K19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4" t="s">
        <v>79</v>
      </c>
    </row>
    <row r="3" spans="2:46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hidden="1" customHeight="1">
      <c r="B4" s="17"/>
      <c r="D4" s="18" t="s">
        <v>84</v>
      </c>
      <c r="L4" s="17"/>
      <c r="M4" s="82" t="s">
        <v>10</v>
      </c>
      <c r="AT4" s="14" t="s">
        <v>3</v>
      </c>
    </row>
    <row r="5" spans="2:46" ht="6.95" hidden="1" customHeight="1">
      <c r="B5" s="17"/>
      <c r="L5" s="17"/>
    </row>
    <row r="6" spans="2:46" ht="12" hidden="1" customHeight="1">
      <c r="B6" s="17"/>
      <c r="D6" s="23" t="s">
        <v>14</v>
      </c>
      <c r="L6" s="17"/>
    </row>
    <row r="7" spans="2:46" ht="16.5" hidden="1" customHeight="1">
      <c r="B7" s="17"/>
      <c r="E7" s="194" t="str">
        <f>'Rekapitulace stavby'!K6</f>
        <v>ODSTRANĚNÍ VLEČKY SUS PARDUBICKÉHO</v>
      </c>
      <c r="F7" s="195"/>
      <c r="G7" s="195"/>
      <c r="H7" s="195"/>
      <c r="L7" s="17"/>
    </row>
    <row r="8" spans="2:46" s="1" customFormat="1" ht="12" hidden="1" customHeight="1">
      <c r="B8" s="26"/>
      <c r="D8" s="23" t="s">
        <v>85</v>
      </c>
      <c r="L8" s="26"/>
    </row>
    <row r="9" spans="2:46" s="1" customFormat="1" ht="16.5" hidden="1" customHeight="1">
      <c r="B9" s="26"/>
      <c r="E9" s="171" t="s">
        <v>86</v>
      </c>
      <c r="F9" s="193"/>
      <c r="G9" s="193"/>
      <c r="H9" s="193"/>
      <c r="L9" s="26"/>
    </row>
    <row r="10" spans="2:46" s="1" customFormat="1" hidden="1">
      <c r="B10" s="26"/>
      <c r="L10" s="26"/>
    </row>
    <row r="11" spans="2:46" s="1" customFormat="1" ht="12" hidden="1" customHeight="1">
      <c r="B11" s="26"/>
      <c r="D11" s="23" t="s">
        <v>16</v>
      </c>
      <c r="F11" s="21" t="s">
        <v>1</v>
      </c>
      <c r="I11" s="23" t="s">
        <v>17</v>
      </c>
      <c r="J11" s="21" t="s">
        <v>1</v>
      </c>
      <c r="L11" s="26"/>
    </row>
    <row r="12" spans="2:46" s="1" customFormat="1" ht="12" hidden="1" customHeight="1">
      <c r="B12" s="26"/>
      <c r="D12" s="23" t="s">
        <v>18</v>
      </c>
      <c r="F12" s="21" t="s">
        <v>19</v>
      </c>
      <c r="I12" s="23" t="s">
        <v>20</v>
      </c>
      <c r="J12" s="46" t="str">
        <f>'Rekapitulace stavby'!AN8</f>
        <v>4. 10. 2024</v>
      </c>
      <c r="L12" s="26"/>
    </row>
    <row r="13" spans="2:46" s="1" customFormat="1" ht="10.9" hidden="1" customHeight="1">
      <c r="B13" s="26"/>
      <c r="L13" s="26"/>
    </row>
    <row r="14" spans="2:46" s="1" customFormat="1" ht="12" hidden="1" customHeight="1">
      <c r="B14" s="26"/>
      <c r="D14" s="23" t="s">
        <v>22</v>
      </c>
      <c r="I14" s="23" t="s">
        <v>23</v>
      </c>
      <c r="J14" s="21" t="str">
        <f>IF('Rekapitulace stavby'!AN10="","",'Rekapitulace stavby'!AN10)</f>
        <v/>
      </c>
      <c r="L14" s="26"/>
    </row>
    <row r="15" spans="2:46" s="1" customFormat="1" ht="18" hidden="1" customHeight="1">
      <c r="B15" s="26"/>
      <c r="E15" s="21" t="str">
        <f>IF('Rekapitulace stavby'!E11="","",'Rekapitulace stavby'!E11)</f>
        <v xml:space="preserve"> </v>
      </c>
      <c r="I15" s="23" t="s">
        <v>24</v>
      </c>
      <c r="J15" s="21" t="str">
        <f>IF('Rekapitulace stavby'!AN11="","",'Rekapitulace stavby'!AN11)</f>
        <v/>
      </c>
      <c r="L15" s="26"/>
    </row>
    <row r="16" spans="2:46" s="1" customFormat="1" ht="6.95" hidden="1" customHeight="1">
      <c r="B16" s="26"/>
      <c r="L16" s="26"/>
    </row>
    <row r="17" spans="2:12" s="1" customFormat="1" ht="12" hidden="1" customHeight="1">
      <c r="B17" s="26"/>
      <c r="D17" s="23" t="s">
        <v>25</v>
      </c>
      <c r="I17" s="23" t="s">
        <v>23</v>
      </c>
      <c r="J17" s="21" t="str">
        <f>'Rekapitulace stavby'!AN13</f>
        <v/>
      </c>
      <c r="L17" s="26"/>
    </row>
    <row r="18" spans="2:12" s="1" customFormat="1" ht="18" hidden="1" customHeight="1">
      <c r="B18" s="26"/>
      <c r="E18" s="187" t="str">
        <f>'Rekapitulace stavby'!E14</f>
        <v xml:space="preserve"> </v>
      </c>
      <c r="F18" s="187"/>
      <c r="G18" s="187"/>
      <c r="H18" s="187"/>
      <c r="I18" s="23" t="s">
        <v>24</v>
      </c>
      <c r="J18" s="21" t="str">
        <f>'Rekapitulace stavby'!AN14</f>
        <v/>
      </c>
      <c r="L18" s="26"/>
    </row>
    <row r="19" spans="2:12" s="1" customFormat="1" ht="6.95" hidden="1" customHeight="1">
      <c r="B19" s="26"/>
      <c r="L19" s="26"/>
    </row>
    <row r="20" spans="2:12" s="1" customFormat="1" ht="12" hidden="1" customHeight="1">
      <c r="B20" s="26"/>
      <c r="D20" s="23" t="s">
        <v>26</v>
      </c>
      <c r="I20" s="23" t="s">
        <v>23</v>
      </c>
      <c r="J20" s="21" t="str">
        <f>IF('Rekapitulace stavby'!AN16="","",'Rekapitulace stavby'!AN16)</f>
        <v/>
      </c>
      <c r="L20" s="26"/>
    </row>
    <row r="21" spans="2:12" s="1" customFormat="1" ht="18" hidden="1" customHeight="1">
      <c r="B21" s="26"/>
      <c r="E21" s="21" t="str">
        <f>IF('Rekapitulace stavby'!E17="","",'Rekapitulace stavby'!E17)</f>
        <v xml:space="preserve"> </v>
      </c>
      <c r="I21" s="23" t="s">
        <v>24</v>
      </c>
      <c r="J21" s="21" t="str">
        <f>IF('Rekapitulace stavby'!AN17="","",'Rekapitulace stavby'!AN17)</f>
        <v/>
      </c>
      <c r="L21" s="26"/>
    </row>
    <row r="22" spans="2:12" s="1" customFormat="1" ht="6.95" hidden="1" customHeight="1">
      <c r="B22" s="26"/>
      <c r="L22" s="26"/>
    </row>
    <row r="23" spans="2:12" s="1" customFormat="1" ht="12" hidden="1" customHeight="1">
      <c r="B23" s="26"/>
      <c r="D23" s="23" t="s">
        <v>28</v>
      </c>
      <c r="I23" s="23" t="s">
        <v>23</v>
      </c>
      <c r="J23" s="21" t="str">
        <f>IF('Rekapitulace stavby'!AN19="","",'Rekapitulace stavby'!AN19)</f>
        <v/>
      </c>
      <c r="L23" s="26"/>
    </row>
    <row r="24" spans="2:12" s="1" customFormat="1" ht="18" hidden="1" customHeight="1">
      <c r="B24" s="26"/>
      <c r="E24" s="21" t="str">
        <f>IF('Rekapitulace stavby'!E20="","",'Rekapitulace stavby'!E20)</f>
        <v xml:space="preserve"> </v>
      </c>
      <c r="I24" s="23" t="s">
        <v>24</v>
      </c>
      <c r="J24" s="21" t="str">
        <f>IF('Rekapitulace stavby'!AN20="","",'Rekapitulace stavby'!AN20)</f>
        <v/>
      </c>
      <c r="L24" s="26"/>
    </row>
    <row r="25" spans="2:12" s="1" customFormat="1" ht="6.95" hidden="1" customHeight="1">
      <c r="B25" s="26"/>
      <c r="L25" s="26"/>
    </row>
    <row r="26" spans="2:12" s="1" customFormat="1" ht="12" hidden="1" customHeight="1">
      <c r="B26" s="26"/>
      <c r="D26" s="23" t="s">
        <v>29</v>
      </c>
      <c r="L26" s="26"/>
    </row>
    <row r="27" spans="2:12" s="7" customFormat="1" ht="16.5" hidden="1" customHeight="1">
      <c r="B27" s="83"/>
      <c r="E27" s="189" t="s">
        <v>1</v>
      </c>
      <c r="F27" s="189"/>
      <c r="G27" s="189"/>
      <c r="H27" s="189"/>
      <c r="L27" s="83"/>
    </row>
    <row r="28" spans="2:12" s="1" customFormat="1" ht="6.95" hidden="1" customHeight="1">
      <c r="B28" s="26"/>
      <c r="L28" s="26"/>
    </row>
    <row r="29" spans="2:12" s="1" customFormat="1" ht="6.95" hidden="1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hidden="1" customHeight="1">
      <c r="B30" s="26"/>
      <c r="D30" s="84" t="s">
        <v>30</v>
      </c>
      <c r="J30" s="60">
        <f>ROUND(J118, 2)</f>
        <v>0</v>
      </c>
      <c r="L30" s="26"/>
    </row>
    <row r="31" spans="2:12" s="1" customFormat="1" ht="6.95" hidden="1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hidden="1" customHeight="1">
      <c r="B32" s="26"/>
      <c r="F32" s="29" t="s">
        <v>32</v>
      </c>
      <c r="I32" s="29" t="s">
        <v>31</v>
      </c>
      <c r="J32" s="29" t="s">
        <v>33</v>
      </c>
      <c r="L32" s="26"/>
    </row>
    <row r="33" spans="2:12" s="1" customFormat="1" ht="14.45" hidden="1" customHeight="1">
      <c r="B33" s="26"/>
      <c r="D33" s="49" t="s">
        <v>34</v>
      </c>
      <c r="E33" s="23" t="s">
        <v>35</v>
      </c>
      <c r="F33" s="85">
        <f>ROUND((SUM(BE118:BE196)),  2)</f>
        <v>0</v>
      </c>
      <c r="I33" s="86">
        <v>0.21</v>
      </c>
      <c r="J33" s="85">
        <f>ROUND(((SUM(BE118:BE196))*I33),  2)</f>
        <v>0</v>
      </c>
      <c r="L33" s="26"/>
    </row>
    <row r="34" spans="2:12" s="1" customFormat="1" ht="14.45" hidden="1" customHeight="1">
      <c r="B34" s="26"/>
      <c r="E34" s="23" t="s">
        <v>36</v>
      </c>
      <c r="F34" s="85">
        <f>ROUND((SUM(BF118:BF196)),  2)</f>
        <v>0</v>
      </c>
      <c r="I34" s="86">
        <v>0.12</v>
      </c>
      <c r="J34" s="85">
        <f>ROUND(((SUM(BF118:BF196))*I34),  2)</f>
        <v>0</v>
      </c>
      <c r="L34" s="26"/>
    </row>
    <row r="35" spans="2:12" s="1" customFormat="1" ht="14.45" hidden="1" customHeight="1">
      <c r="B35" s="26"/>
      <c r="E35" s="23" t="s">
        <v>37</v>
      </c>
      <c r="F35" s="85">
        <f>ROUND((SUM(BG118:BG196)),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38</v>
      </c>
      <c r="F36" s="85">
        <f>ROUND((SUM(BH118:BH196)),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39</v>
      </c>
      <c r="F37" s="85">
        <f>ROUND((SUM(BI118:BI196)),  2)</f>
        <v>0</v>
      </c>
      <c r="I37" s="86">
        <v>0</v>
      </c>
      <c r="J37" s="85">
        <f>0</f>
        <v>0</v>
      </c>
      <c r="L37" s="26"/>
    </row>
    <row r="38" spans="2:12" s="1" customFormat="1" ht="6.95" hidden="1" customHeight="1">
      <c r="B38" s="26"/>
      <c r="L38" s="26"/>
    </row>
    <row r="39" spans="2:12" s="1" customFormat="1" ht="25.35" hidden="1" customHeight="1">
      <c r="B39" s="26"/>
      <c r="C39" s="87"/>
      <c r="D39" s="88" t="s">
        <v>40</v>
      </c>
      <c r="E39" s="51"/>
      <c r="F39" s="51"/>
      <c r="G39" s="89" t="s">
        <v>41</v>
      </c>
      <c r="H39" s="90" t="s">
        <v>42</v>
      </c>
      <c r="I39" s="51"/>
      <c r="J39" s="91">
        <f>SUM(J30:J37)</f>
        <v>0</v>
      </c>
      <c r="K39" s="92"/>
      <c r="L39" s="26"/>
    </row>
    <row r="40" spans="2:12" s="1" customFormat="1" ht="14.45" hidden="1" customHeight="1">
      <c r="B40" s="26"/>
      <c r="L40" s="26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26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26"/>
    </row>
    <row r="51" spans="2:12" hidden="1">
      <c r="B51" s="17"/>
      <c r="L51" s="17"/>
    </row>
    <row r="52" spans="2:12" hidden="1">
      <c r="B52" s="17"/>
      <c r="L52" s="17"/>
    </row>
    <row r="53" spans="2:12" hidden="1">
      <c r="B53" s="17"/>
      <c r="L53" s="17"/>
    </row>
    <row r="54" spans="2:12" hidden="1">
      <c r="B54" s="17"/>
      <c r="L54" s="17"/>
    </row>
    <row r="55" spans="2:12" hidden="1">
      <c r="B55" s="17"/>
      <c r="L55" s="17"/>
    </row>
    <row r="56" spans="2:12" hidden="1">
      <c r="B56" s="17"/>
      <c r="L56" s="17"/>
    </row>
    <row r="57" spans="2:12" hidden="1">
      <c r="B57" s="17"/>
      <c r="L57" s="17"/>
    </row>
    <row r="58" spans="2:12" hidden="1">
      <c r="B58" s="17"/>
      <c r="L58" s="17"/>
    </row>
    <row r="59" spans="2:12" hidden="1">
      <c r="B59" s="17"/>
      <c r="L59" s="17"/>
    </row>
    <row r="60" spans="2:12" hidden="1">
      <c r="B60" s="17"/>
      <c r="L60" s="17"/>
    </row>
    <row r="61" spans="2:12" s="1" customFormat="1" ht="12.75" hidden="1">
      <c r="B61" s="26"/>
      <c r="D61" s="37" t="s">
        <v>45</v>
      </c>
      <c r="E61" s="28"/>
      <c r="F61" s="93" t="s">
        <v>46</v>
      </c>
      <c r="G61" s="37" t="s">
        <v>45</v>
      </c>
      <c r="H61" s="28"/>
      <c r="I61" s="28"/>
      <c r="J61" s="94" t="s">
        <v>46</v>
      </c>
      <c r="K61" s="28"/>
      <c r="L61" s="26"/>
    </row>
    <row r="62" spans="2:12" hidden="1">
      <c r="B62" s="17"/>
      <c r="L62" s="17"/>
    </row>
    <row r="63" spans="2:12" hidden="1">
      <c r="B63" s="17"/>
      <c r="L63" s="17"/>
    </row>
    <row r="64" spans="2:12" hidden="1">
      <c r="B64" s="17"/>
      <c r="L64" s="17"/>
    </row>
    <row r="65" spans="2:12" s="1" customFormat="1" ht="12.75" hidden="1">
      <c r="B65" s="26"/>
      <c r="D65" s="35" t="s">
        <v>47</v>
      </c>
      <c r="E65" s="36"/>
      <c r="F65" s="36"/>
      <c r="G65" s="35" t="s">
        <v>48</v>
      </c>
      <c r="H65" s="36"/>
      <c r="I65" s="36"/>
      <c r="J65" s="36"/>
      <c r="K65" s="36"/>
      <c r="L65" s="26"/>
    </row>
    <row r="66" spans="2:12" hidden="1">
      <c r="B66" s="17"/>
      <c r="L66" s="17"/>
    </row>
    <row r="67" spans="2:12" hidden="1">
      <c r="B67" s="17"/>
      <c r="L67" s="17"/>
    </row>
    <row r="68" spans="2:12" hidden="1">
      <c r="B68" s="17"/>
      <c r="L68" s="17"/>
    </row>
    <row r="69" spans="2:12" hidden="1">
      <c r="B69" s="17"/>
      <c r="L69" s="17"/>
    </row>
    <row r="70" spans="2:12" hidden="1">
      <c r="B70" s="17"/>
      <c r="L70" s="17"/>
    </row>
    <row r="71" spans="2:12" hidden="1">
      <c r="B71" s="17"/>
      <c r="L71" s="17"/>
    </row>
    <row r="72" spans="2:12" hidden="1">
      <c r="B72" s="17"/>
      <c r="L72" s="17"/>
    </row>
    <row r="73" spans="2:12" hidden="1">
      <c r="B73" s="17"/>
      <c r="L73" s="17"/>
    </row>
    <row r="74" spans="2:12" hidden="1">
      <c r="B74" s="17"/>
      <c r="L74" s="17"/>
    </row>
    <row r="75" spans="2:12" hidden="1">
      <c r="B75" s="17"/>
      <c r="L75" s="17"/>
    </row>
    <row r="76" spans="2:12" s="1" customFormat="1" ht="12.75" hidden="1">
      <c r="B76" s="26"/>
      <c r="D76" s="37" t="s">
        <v>45</v>
      </c>
      <c r="E76" s="28"/>
      <c r="F76" s="93" t="s">
        <v>46</v>
      </c>
      <c r="G76" s="37" t="s">
        <v>45</v>
      </c>
      <c r="H76" s="28"/>
      <c r="I76" s="28"/>
      <c r="J76" s="94" t="s">
        <v>46</v>
      </c>
      <c r="K76" s="28"/>
      <c r="L76" s="26"/>
    </row>
    <row r="77" spans="2:12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78" spans="2:12" hidden="1"/>
    <row r="79" spans="2:12" hidden="1"/>
    <row r="80" spans="2:12" hidden="1"/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87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4" t="str">
        <f>E7</f>
        <v>ODSTRANĚNÍ VLEČKY SUS PARDUBICKÉHO</v>
      </c>
      <c r="F85" s="195"/>
      <c r="G85" s="195"/>
      <c r="H85" s="195"/>
      <c r="L85" s="26"/>
    </row>
    <row r="86" spans="2:47" s="1" customFormat="1" ht="12" hidden="1" customHeight="1">
      <c r="B86" s="26"/>
      <c r="C86" s="23" t="s">
        <v>85</v>
      </c>
      <c r="L86" s="26"/>
    </row>
    <row r="87" spans="2:47" s="1" customFormat="1" ht="16.5" hidden="1" customHeight="1">
      <c r="B87" s="26"/>
      <c r="E87" s="171" t="str">
        <f>E9</f>
        <v>SO 11-10-01 - Železniční svršek</v>
      </c>
      <c r="F87" s="193"/>
      <c r="G87" s="193"/>
      <c r="H87" s="193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18</v>
      </c>
      <c r="F89" s="21" t="str">
        <f>F12</f>
        <v xml:space="preserve"> </v>
      </c>
      <c r="I89" s="23" t="s">
        <v>20</v>
      </c>
      <c r="J89" s="46" t="str">
        <f>IF(J12="","",J12)</f>
        <v>4. 10. 2024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22</v>
      </c>
      <c r="F91" s="21" t="str">
        <f>E15</f>
        <v xml:space="preserve"> </v>
      </c>
      <c r="I91" s="23" t="s">
        <v>26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25</v>
      </c>
      <c r="F92" s="21" t="str">
        <f>IF(E18="","",E18)</f>
        <v xml:space="preserve"> </v>
      </c>
      <c r="I92" s="23" t="s">
        <v>28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88</v>
      </c>
      <c r="D94" s="87"/>
      <c r="E94" s="87"/>
      <c r="F94" s="87"/>
      <c r="G94" s="87"/>
      <c r="H94" s="87"/>
      <c r="I94" s="87"/>
      <c r="J94" s="96" t="s">
        <v>89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90</v>
      </c>
      <c r="J96" s="60">
        <f>J118</f>
        <v>0</v>
      </c>
      <c r="L96" s="26"/>
      <c r="AU96" s="14" t="s">
        <v>91</v>
      </c>
    </row>
    <row r="97" spans="2:12" s="8" customFormat="1" ht="24.95" hidden="1" customHeight="1">
      <c r="B97" s="98"/>
      <c r="D97" s="99" t="s">
        <v>92</v>
      </c>
      <c r="E97" s="100"/>
      <c r="F97" s="100"/>
      <c r="G97" s="100"/>
      <c r="H97" s="100"/>
      <c r="I97" s="100"/>
      <c r="J97" s="101">
        <f>J119</f>
        <v>0</v>
      </c>
      <c r="L97" s="98"/>
    </row>
    <row r="98" spans="2:12" s="9" customFormat="1" ht="19.899999999999999" hidden="1" customHeight="1">
      <c r="B98" s="102"/>
      <c r="D98" s="103" t="s">
        <v>93</v>
      </c>
      <c r="E98" s="104"/>
      <c r="F98" s="104"/>
      <c r="G98" s="104"/>
      <c r="H98" s="104"/>
      <c r="I98" s="104"/>
      <c r="J98" s="105">
        <f>J120</f>
        <v>0</v>
      </c>
      <c r="L98" s="102"/>
    </row>
    <row r="99" spans="2:12" s="1" customFormat="1" ht="21.75" hidden="1" customHeight="1">
      <c r="B99" s="26"/>
      <c r="L99" s="26"/>
    </row>
    <row r="100" spans="2:12" s="1" customFormat="1" ht="6.95" hidden="1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26"/>
    </row>
    <row r="101" spans="2:12" hidden="1"/>
    <row r="102" spans="2:12" hidden="1"/>
    <row r="103" spans="2:12" hidden="1"/>
    <row r="104" spans="2:12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6"/>
    </row>
    <row r="105" spans="2:12" s="1" customFormat="1" ht="24.95" customHeight="1">
      <c r="B105" s="26"/>
      <c r="C105" s="18" t="s">
        <v>94</v>
      </c>
      <c r="L105" s="26"/>
    </row>
    <row r="106" spans="2:12" s="1" customFormat="1" ht="6.95" customHeight="1">
      <c r="B106" s="26"/>
      <c r="L106" s="26"/>
    </row>
    <row r="107" spans="2:12" s="1" customFormat="1" ht="12" customHeight="1">
      <c r="B107" s="26"/>
      <c r="C107" s="23" t="s">
        <v>14</v>
      </c>
      <c r="L107" s="26"/>
    </row>
    <row r="108" spans="2:12" s="1" customFormat="1" ht="16.5" customHeight="1">
      <c r="B108" s="26"/>
      <c r="E108" s="194" t="str">
        <f>E7</f>
        <v>ODSTRANĚNÍ VLEČKY SUS PARDUBICKÉHO</v>
      </c>
      <c r="F108" s="195"/>
      <c r="G108" s="195"/>
      <c r="H108" s="195"/>
      <c r="L108" s="26"/>
    </row>
    <row r="109" spans="2:12" s="1" customFormat="1" ht="12" customHeight="1">
      <c r="B109" s="26"/>
      <c r="C109" s="23" t="s">
        <v>85</v>
      </c>
      <c r="L109" s="26"/>
    </row>
    <row r="110" spans="2:12" s="1" customFormat="1" ht="16.5" customHeight="1">
      <c r="B110" s="26"/>
      <c r="E110" s="171" t="str">
        <f>E9</f>
        <v>SO 11-10-01 - Železniční svršek</v>
      </c>
      <c r="F110" s="193"/>
      <c r="G110" s="193"/>
      <c r="H110" s="193"/>
      <c r="L110" s="26"/>
    </row>
    <row r="111" spans="2:12" s="1" customFormat="1" ht="6.95" customHeight="1">
      <c r="B111" s="26"/>
      <c r="L111" s="26"/>
    </row>
    <row r="112" spans="2:12" s="1" customFormat="1" ht="12" customHeight="1">
      <c r="B112" s="26"/>
      <c r="C112" s="23" t="s">
        <v>18</v>
      </c>
      <c r="F112" s="21" t="str">
        <f>F12</f>
        <v xml:space="preserve"> </v>
      </c>
      <c r="I112" s="23" t="s">
        <v>20</v>
      </c>
      <c r="J112" s="46" t="str">
        <f>IF(J12="","",J12)</f>
        <v>4. 10. 2024</v>
      </c>
      <c r="L112" s="26"/>
    </row>
    <row r="113" spans="2:65" s="1" customFormat="1" ht="6.95" customHeight="1">
      <c r="B113" s="26"/>
      <c r="L113" s="26"/>
    </row>
    <row r="114" spans="2:65" s="1" customFormat="1" ht="15.2" customHeight="1">
      <c r="B114" s="26"/>
      <c r="C114" s="23" t="s">
        <v>22</v>
      </c>
      <c r="F114" s="21" t="str">
        <f>E15</f>
        <v xml:space="preserve"> </v>
      </c>
      <c r="I114" s="23" t="s">
        <v>26</v>
      </c>
      <c r="J114" s="24" t="str">
        <f>E21</f>
        <v xml:space="preserve"> </v>
      </c>
      <c r="L114" s="26"/>
    </row>
    <row r="115" spans="2:65" s="1" customFormat="1" ht="15.2" customHeight="1">
      <c r="B115" s="26"/>
      <c r="C115" s="23" t="s">
        <v>25</v>
      </c>
      <c r="F115" s="21" t="str">
        <f>IF(E18="","",E18)</f>
        <v xml:space="preserve"> </v>
      </c>
      <c r="I115" s="23" t="s">
        <v>28</v>
      </c>
      <c r="J115" s="24" t="str">
        <f>E24</f>
        <v xml:space="preserve"> </v>
      </c>
      <c r="L115" s="26"/>
    </row>
    <row r="116" spans="2:65" s="1" customFormat="1" ht="10.35" customHeight="1">
      <c r="B116" s="26"/>
      <c r="L116" s="26"/>
    </row>
    <row r="117" spans="2:65" s="10" customFormat="1" ht="29.25" customHeight="1">
      <c r="B117" s="106"/>
      <c r="C117" s="107" t="s">
        <v>95</v>
      </c>
      <c r="D117" s="108" t="s">
        <v>55</v>
      </c>
      <c r="E117" s="108" t="s">
        <v>51</v>
      </c>
      <c r="F117" s="108" t="s">
        <v>52</v>
      </c>
      <c r="G117" s="108" t="s">
        <v>96</v>
      </c>
      <c r="H117" s="108" t="s">
        <v>97</v>
      </c>
      <c r="I117" s="108" t="s">
        <v>98</v>
      </c>
      <c r="J117" s="108" t="s">
        <v>89</v>
      </c>
      <c r="K117" s="109" t="s">
        <v>99</v>
      </c>
      <c r="L117" s="106"/>
      <c r="M117" s="53" t="s">
        <v>1</v>
      </c>
      <c r="N117" s="54" t="s">
        <v>34</v>
      </c>
      <c r="O117" s="54" t="s">
        <v>100</v>
      </c>
      <c r="P117" s="54" t="s">
        <v>101</v>
      </c>
      <c r="Q117" s="54" t="s">
        <v>102</v>
      </c>
      <c r="R117" s="54" t="s">
        <v>103</v>
      </c>
      <c r="S117" s="54" t="s">
        <v>104</v>
      </c>
      <c r="T117" s="55" t="s">
        <v>105</v>
      </c>
    </row>
    <row r="118" spans="2:65" s="1" customFormat="1" ht="22.9" customHeight="1">
      <c r="B118" s="26"/>
      <c r="C118" s="58" t="s">
        <v>106</v>
      </c>
      <c r="J118" s="110">
        <f>BK118</f>
        <v>0</v>
      </c>
      <c r="L118" s="26"/>
      <c r="M118" s="56"/>
      <c r="N118" s="47"/>
      <c r="O118" s="47"/>
      <c r="P118" s="111">
        <f>P119</f>
        <v>0</v>
      </c>
      <c r="Q118" s="47"/>
      <c r="R118" s="111">
        <f>R119</f>
        <v>0</v>
      </c>
      <c r="S118" s="47"/>
      <c r="T118" s="112">
        <f>T119</f>
        <v>0</v>
      </c>
      <c r="AT118" s="14" t="s">
        <v>69</v>
      </c>
      <c r="AU118" s="14" t="s">
        <v>91</v>
      </c>
      <c r="BK118" s="113">
        <f>BK119</f>
        <v>0</v>
      </c>
    </row>
    <row r="119" spans="2:65" s="11" customFormat="1" ht="25.9" customHeight="1">
      <c r="B119" s="114"/>
      <c r="D119" s="115" t="s">
        <v>69</v>
      </c>
      <c r="E119" s="116" t="s">
        <v>107</v>
      </c>
      <c r="F119" s="116" t="s">
        <v>108</v>
      </c>
      <c r="J119" s="117">
        <f>BK119</f>
        <v>0</v>
      </c>
      <c r="L119" s="114"/>
      <c r="M119" s="118"/>
      <c r="P119" s="119">
        <f>P120</f>
        <v>0</v>
      </c>
      <c r="R119" s="119">
        <f>R120</f>
        <v>0</v>
      </c>
      <c r="T119" s="120">
        <f>T120</f>
        <v>0</v>
      </c>
      <c r="AR119" s="115" t="s">
        <v>78</v>
      </c>
      <c r="AT119" s="121" t="s">
        <v>69</v>
      </c>
      <c r="AU119" s="121" t="s">
        <v>70</v>
      </c>
      <c r="AY119" s="115" t="s">
        <v>109</v>
      </c>
      <c r="BK119" s="122">
        <f>BK120</f>
        <v>0</v>
      </c>
    </row>
    <row r="120" spans="2:65" s="11" customFormat="1" ht="22.9" customHeight="1">
      <c r="B120" s="114"/>
      <c r="D120" s="115" t="s">
        <v>69</v>
      </c>
      <c r="E120" s="123" t="s">
        <v>110</v>
      </c>
      <c r="F120" s="123" t="s">
        <v>111</v>
      </c>
      <c r="J120" s="124">
        <f>BK120</f>
        <v>0</v>
      </c>
      <c r="L120" s="114"/>
      <c r="M120" s="118"/>
      <c r="P120" s="119">
        <f>SUM(P121:P196)</f>
        <v>0</v>
      </c>
      <c r="R120" s="119">
        <f>SUM(R121:R196)</f>
        <v>0</v>
      </c>
      <c r="T120" s="120">
        <f>SUM(T121:T196)</f>
        <v>0</v>
      </c>
      <c r="AR120" s="115" t="s">
        <v>78</v>
      </c>
      <c r="AT120" s="121" t="s">
        <v>69</v>
      </c>
      <c r="AU120" s="121" t="s">
        <v>78</v>
      </c>
      <c r="AY120" s="115" t="s">
        <v>109</v>
      </c>
      <c r="BK120" s="122">
        <f>SUM(BK121:BK196)</f>
        <v>0</v>
      </c>
    </row>
    <row r="121" spans="2:65" s="1" customFormat="1" ht="24.2" customHeight="1">
      <c r="B121" s="125"/>
      <c r="C121" s="126" t="s">
        <v>78</v>
      </c>
      <c r="D121" s="126" t="s">
        <v>112</v>
      </c>
      <c r="E121" s="127" t="s">
        <v>113</v>
      </c>
      <c r="F121" s="128" t="s">
        <v>114</v>
      </c>
      <c r="G121" s="129" t="s">
        <v>115</v>
      </c>
      <c r="H121" s="130">
        <v>10</v>
      </c>
      <c r="I121" s="131">
        <v>0</v>
      </c>
      <c r="J121" s="131">
        <f>ROUND(I121*H121,2)</f>
        <v>0</v>
      </c>
      <c r="K121" s="128" t="s">
        <v>255</v>
      </c>
      <c r="L121" s="26"/>
      <c r="M121" s="132" t="s">
        <v>1</v>
      </c>
      <c r="N121" s="133" t="s">
        <v>35</v>
      </c>
      <c r="O121" s="134">
        <v>0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36" t="s">
        <v>116</v>
      </c>
      <c r="AT121" s="136" t="s">
        <v>112</v>
      </c>
      <c r="AU121" s="136" t="s">
        <v>80</v>
      </c>
      <c r="AY121" s="14" t="s">
        <v>109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4" t="s">
        <v>78</v>
      </c>
      <c r="BK121" s="137">
        <f>ROUND(I121*H121,2)</f>
        <v>0</v>
      </c>
      <c r="BL121" s="14" t="s">
        <v>116</v>
      </c>
      <c r="BM121" s="136" t="s">
        <v>80</v>
      </c>
    </row>
    <row r="122" spans="2:65" s="1" customFormat="1">
      <c r="B122" s="26"/>
      <c r="D122" s="138" t="s">
        <v>117</v>
      </c>
      <c r="F122" s="139" t="s">
        <v>114</v>
      </c>
      <c r="L122" s="26"/>
      <c r="M122" s="140"/>
      <c r="T122" s="50"/>
      <c r="AT122" s="14" t="s">
        <v>117</v>
      </c>
      <c r="AU122" s="14" t="s">
        <v>80</v>
      </c>
    </row>
    <row r="123" spans="2:65" s="1" customFormat="1" ht="16.5" customHeight="1">
      <c r="B123" s="125"/>
      <c r="C123" s="126" t="s">
        <v>80</v>
      </c>
      <c r="D123" s="126" t="s">
        <v>112</v>
      </c>
      <c r="E123" s="127" t="s">
        <v>118</v>
      </c>
      <c r="F123" s="128" t="s">
        <v>119</v>
      </c>
      <c r="G123" s="129" t="s">
        <v>120</v>
      </c>
      <c r="H123" s="130">
        <v>1</v>
      </c>
      <c r="I123" s="131">
        <v>0</v>
      </c>
      <c r="J123" s="131">
        <f>ROUND(I123*H123,2)</f>
        <v>0</v>
      </c>
      <c r="K123" s="128" t="s">
        <v>255</v>
      </c>
      <c r="L123" s="26"/>
      <c r="M123" s="132" t="s">
        <v>1</v>
      </c>
      <c r="N123" s="133" t="s">
        <v>35</v>
      </c>
      <c r="O123" s="134">
        <v>0</v>
      </c>
      <c r="P123" s="134">
        <f>O123*H123</f>
        <v>0</v>
      </c>
      <c r="Q123" s="134">
        <v>0</v>
      </c>
      <c r="R123" s="134">
        <f>Q123*H123</f>
        <v>0</v>
      </c>
      <c r="S123" s="134">
        <v>0</v>
      </c>
      <c r="T123" s="135">
        <f>S123*H123</f>
        <v>0</v>
      </c>
      <c r="AR123" s="136" t="s">
        <v>116</v>
      </c>
      <c r="AT123" s="136" t="s">
        <v>112</v>
      </c>
      <c r="AU123" s="136" t="s">
        <v>80</v>
      </c>
      <c r="AY123" s="14" t="s">
        <v>109</v>
      </c>
      <c r="BE123" s="137">
        <f>IF(N123="základní",J123,0)</f>
        <v>0</v>
      </c>
      <c r="BF123" s="137">
        <f>IF(N123="snížená",J123,0)</f>
        <v>0</v>
      </c>
      <c r="BG123" s="137">
        <f>IF(N123="zákl. přenesená",J123,0)</f>
        <v>0</v>
      </c>
      <c r="BH123" s="137">
        <f>IF(N123="sníž. přenesená",J123,0)</f>
        <v>0</v>
      </c>
      <c r="BI123" s="137">
        <f>IF(N123="nulová",J123,0)</f>
        <v>0</v>
      </c>
      <c r="BJ123" s="14" t="s">
        <v>78</v>
      </c>
      <c r="BK123" s="137">
        <f>ROUND(I123*H123,2)</f>
        <v>0</v>
      </c>
      <c r="BL123" s="14" t="s">
        <v>116</v>
      </c>
      <c r="BM123" s="136" t="s">
        <v>116</v>
      </c>
    </row>
    <row r="124" spans="2:65" s="1" customFormat="1">
      <c r="B124" s="26"/>
      <c r="D124" s="138" t="s">
        <v>117</v>
      </c>
      <c r="F124" s="139" t="s">
        <v>119</v>
      </c>
      <c r="L124" s="26"/>
      <c r="M124" s="140"/>
      <c r="T124" s="50"/>
      <c r="AT124" s="14" t="s">
        <v>117</v>
      </c>
      <c r="AU124" s="14" t="s">
        <v>80</v>
      </c>
    </row>
    <row r="125" spans="2:65" s="1" customFormat="1" ht="16.5" customHeight="1">
      <c r="B125" s="125"/>
      <c r="C125" s="126" t="s">
        <v>121</v>
      </c>
      <c r="D125" s="126" t="s">
        <v>112</v>
      </c>
      <c r="E125" s="127" t="s">
        <v>122</v>
      </c>
      <c r="F125" s="128" t="s">
        <v>123</v>
      </c>
      <c r="G125" s="129" t="s">
        <v>124</v>
      </c>
      <c r="H125" s="130">
        <v>180</v>
      </c>
      <c r="I125" s="131">
        <v>0</v>
      </c>
      <c r="J125" s="131">
        <f>ROUND(I125*H125,2)</f>
        <v>0</v>
      </c>
      <c r="K125" s="128" t="s">
        <v>255</v>
      </c>
      <c r="L125" s="26"/>
      <c r="M125" s="132" t="s">
        <v>1</v>
      </c>
      <c r="N125" s="133" t="s">
        <v>35</v>
      </c>
      <c r="O125" s="134">
        <v>0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116</v>
      </c>
      <c r="AT125" s="136" t="s">
        <v>112</v>
      </c>
      <c r="AU125" s="136" t="s">
        <v>80</v>
      </c>
      <c r="AY125" s="14" t="s">
        <v>109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4" t="s">
        <v>78</v>
      </c>
      <c r="BK125" s="137">
        <f>ROUND(I125*H125,2)</f>
        <v>0</v>
      </c>
      <c r="BL125" s="14" t="s">
        <v>116</v>
      </c>
      <c r="BM125" s="136" t="s">
        <v>125</v>
      </c>
    </row>
    <row r="126" spans="2:65" s="1" customFormat="1">
      <c r="B126" s="26"/>
      <c r="D126" s="138" t="s">
        <v>117</v>
      </c>
      <c r="F126" s="139" t="s">
        <v>123</v>
      </c>
      <c r="L126" s="26"/>
      <c r="M126" s="140"/>
      <c r="T126" s="50"/>
      <c r="AT126" s="14" t="s">
        <v>117</v>
      </c>
      <c r="AU126" s="14" t="s">
        <v>80</v>
      </c>
    </row>
    <row r="127" spans="2:65" s="1" customFormat="1" ht="24.2" customHeight="1">
      <c r="B127" s="125"/>
      <c r="C127" s="126" t="s">
        <v>116</v>
      </c>
      <c r="D127" s="126" t="s">
        <v>112</v>
      </c>
      <c r="E127" s="127" t="s">
        <v>126</v>
      </c>
      <c r="F127" s="128" t="s">
        <v>127</v>
      </c>
      <c r="G127" s="129" t="s">
        <v>128</v>
      </c>
      <c r="H127" s="130">
        <v>11.7</v>
      </c>
      <c r="I127" s="131">
        <v>0</v>
      </c>
      <c r="J127" s="131">
        <f>ROUND(I127*H127,2)</f>
        <v>0</v>
      </c>
      <c r="K127" s="128" t="s">
        <v>255</v>
      </c>
      <c r="L127" s="26"/>
      <c r="M127" s="132" t="s">
        <v>1</v>
      </c>
      <c r="N127" s="133" t="s">
        <v>35</v>
      </c>
      <c r="O127" s="134">
        <v>0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116</v>
      </c>
      <c r="AT127" s="136" t="s">
        <v>112</v>
      </c>
      <c r="AU127" s="136" t="s">
        <v>80</v>
      </c>
      <c r="AY127" s="14" t="s">
        <v>109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4" t="s">
        <v>78</v>
      </c>
      <c r="BK127" s="137">
        <f>ROUND(I127*H127,2)</f>
        <v>0</v>
      </c>
      <c r="BL127" s="14" t="s">
        <v>116</v>
      </c>
      <c r="BM127" s="136" t="s">
        <v>129</v>
      </c>
    </row>
    <row r="128" spans="2:65" s="1" customFormat="1">
      <c r="B128" s="26"/>
      <c r="D128" s="138" t="s">
        <v>117</v>
      </c>
      <c r="F128" s="139" t="s">
        <v>127</v>
      </c>
      <c r="L128" s="26"/>
      <c r="M128" s="140"/>
      <c r="T128" s="50"/>
      <c r="AT128" s="14" t="s">
        <v>117</v>
      </c>
      <c r="AU128" s="14" t="s">
        <v>80</v>
      </c>
    </row>
    <row r="129" spans="2:65" s="1" customFormat="1" ht="24.2" customHeight="1">
      <c r="B129" s="125"/>
      <c r="C129" s="126" t="s">
        <v>110</v>
      </c>
      <c r="D129" s="126" t="s">
        <v>112</v>
      </c>
      <c r="E129" s="127" t="s">
        <v>130</v>
      </c>
      <c r="F129" s="128" t="s">
        <v>131</v>
      </c>
      <c r="G129" s="129" t="s">
        <v>132</v>
      </c>
      <c r="H129" s="130">
        <v>41.2</v>
      </c>
      <c r="I129" s="131">
        <v>0</v>
      </c>
      <c r="J129" s="131">
        <f>ROUND(I129*H129,2)</f>
        <v>0</v>
      </c>
      <c r="K129" s="128" t="s">
        <v>255</v>
      </c>
      <c r="L129" s="26"/>
      <c r="M129" s="132" t="s">
        <v>1</v>
      </c>
      <c r="N129" s="133" t="s">
        <v>35</v>
      </c>
      <c r="O129" s="134">
        <v>0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AR129" s="136" t="s">
        <v>116</v>
      </c>
      <c r="AT129" s="136" t="s">
        <v>112</v>
      </c>
      <c r="AU129" s="136" t="s">
        <v>80</v>
      </c>
      <c r="AY129" s="14" t="s">
        <v>109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4" t="s">
        <v>78</v>
      </c>
      <c r="BK129" s="137">
        <f>ROUND(I129*H129,2)</f>
        <v>0</v>
      </c>
      <c r="BL129" s="14" t="s">
        <v>116</v>
      </c>
      <c r="BM129" s="136" t="s">
        <v>133</v>
      </c>
    </row>
    <row r="130" spans="2:65" s="1" customFormat="1" ht="19.5">
      <c r="B130" s="26"/>
      <c r="D130" s="138" t="s">
        <v>117</v>
      </c>
      <c r="F130" s="139" t="s">
        <v>131</v>
      </c>
      <c r="L130" s="26"/>
      <c r="M130" s="140"/>
      <c r="T130" s="50"/>
      <c r="AT130" s="14" t="s">
        <v>117</v>
      </c>
      <c r="AU130" s="14" t="s">
        <v>80</v>
      </c>
    </row>
    <row r="131" spans="2:65" s="1" customFormat="1" ht="24.2" customHeight="1">
      <c r="B131" s="125"/>
      <c r="C131" s="126" t="s">
        <v>125</v>
      </c>
      <c r="D131" s="126" t="s">
        <v>112</v>
      </c>
      <c r="E131" s="127" t="s">
        <v>134</v>
      </c>
      <c r="F131" s="128" t="s">
        <v>135</v>
      </c>
      <c r="G131" s="129" t="s">
        <v>136</v>
      </c>
      <c r="H131" s="130">
        <v>0.01</v>
      </c>
      <c r="I131" s="131">
        <v>0</v>
      </c>
      <c r="J131" s="131">
        <f>ROUND(I131*H131,2)</f>
        <v>0</v>
      </c>
      <c r="K131" s="128" t="s">
        <v>255</v>
      </c>
      <c r="L131" s="26"/>
      <c r="M131" s="132" t="s">
        <v>1</v>
      </c>
      <c r="N131" s="133" t="s">
        <v>35</v>
      </c>
      <c r="O131" s="134">
        <v>0</v>
      </c>
      <c r="P131" s="134">
        <f>O131*H131</f>
        <v>0</v>
      </c>
      <c r="Q131" s="134">
        <v>0</v>
      </c>
      <c r="R131" s="134">
        <f>Q131*H131</f>
        <v>0</v>
      </c>
      <c r="S131" s="134">
        <v>0</v>
      </c>
      <c r="T131" s="135">
        <f>S131*H131</f>
        <v>0</v>
      </c>
      <c r="AR131" s="136" t="s">
        <v>116</v>
      </c>
      <c r="AT131" s="136" t="s">
        <v>112</v>
      </c>
      <c r="AU131" s="136" t="s">
        <v>80</v>
      </c>
      <c r="AY131" s="14" t="s">
        <v>109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4" t="s">
        <v>78</v>
      </c>
      <c r="BK131" s="137">
        <f>ROUND(I131*H131,2)</f>
        <v>0</v>
      </c>
      <c r="BL131" s="14" t="s">
        <v>116</v>
      </c>
      <c r="BM131" s="136" t="s">
        <v>8</v>
      </c>
    </row>
    <row r="132" spans="2:65" s="1" customFormat="1" ht="19.5">
      <c r="B132" s="26"/>
      <c r="D132" s="138" t="s">
        <v>117</v>
      </c>
      <c r="F132" s="139" t="s">
        <v>135</v>
      </c>
      <c r="L132" s="26"/>
      <c r="M132" s="140"/>
      <c r="T132" s="50"/>
      <c r="AT132" s="14" t="s">
        <v>117</v>
      </c>
      <c r="AU132" s="14" t="s">
        <v>80</v>
      </c>
    </row>
    <row r="133" spans="2:65" s="1" customFormat="1" ht="24.2" customHeight="1">
      <c r="B133" s="125"/>
      <c r="C133" s="126" t="s">
        <v>137</v>
      </c>
      <c r="D133" s="126" t="s">
        <v>112</v>
      </c>
      <c r="E133" s="127" t="s">
        <v>138</v>
      </c>
      <c r="F133" s="128" t="s">
        <v>139</v>
      </c>
      <c r="G133" s="129" t="s">
        <v>136</v>
      </c>
      <c r="H133" s="130">
        <v>7.0000000000000001E-3</v>
      </c>
      <c r="I133" s="131">
        <v>0</v>
      </c>
      <c r="J133" s="131">
        <f>ROUND(I133*H133,2)</f>
        <v>0</v>
      </c>
      <c r="K133" s="128" t="s">
        <v>255</v>
      </c>
      <c r="L133" s="26"/>
      <c r="M133" s="132" t="s">
        <v>1</v>
      </c>
      <c r="N133" s="133" t="s">
        <v>35</v>
      </c>
      <c r="O133" s="134">
        <v>0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116</v>
      </c>
      <c r="AT133" s="136" t="s">
        <v>112</v>
      </c>
      <c r="AU133" s="136" t="s">
        <v>80</v>
      </c>
      <c r="AY133" s="14" t="s">
        <v>109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4" t="s">
        <v>78</v>
      </c>
      <c r="BK133" s="137">
        <f>ROUND(I133*H133,2)</f>
        <v>0</v>
      </c>
      <c r="BL133" s="14" t="s">
        <v>116</v>
      </c>
      <c r="BM133" s="136" t="s">
        <v>140</v>
      </c>
    </row>
    <row r="134" spans="2:65" s="1" customFormat="1" ht="19.5">
      <c r="B134" s="26"/>
      <c r="D134" s="138" t="s">
        <v>117</v>
      </c>
      <c r="F134" s="139" t="s">
        <v>139</v>
      </c>
      <c r="L134" s="26"/>
      <c r="M134" s="140"/>
      <c r="T134" s="50"/>
      <c r="AT134" s="14" t="s">
        <v>117</v>
      </c>
      <c r="AU134" s="14" t="s">
        <v>80</v>
      </c>
    </row>
    <row r="135" spans="2:65" s="1" customFormat="1" ht="24.2" customHeight="1">
      <c r="B135" s="125"/>
      <c r="C135" s="126" t="s">
        <v>129</v>
      </c>
      <c r="D135" s="126" t="s">
        <v>112</v>
      </c>
      <c r="E135" s="127" t="s">
        <v>141</v>
      </c>
      <c r="F135" s="128" t="s">
        <v>142</v>
      </c>
      <c r="G135" s="129" t="s">
        <v>136</v>
      </c>
      <c r="H135" s="130">
        <v>6.6000000000000003E-2</v>
      </c>
      <c r="I135" s="131">
        <v>0</v>
      </c>
      <c r="J135" s="131">
        <f>ROUND(I135*H135,2)</f>
        <v>0</v>
      </c>
      <c r="K135" s="128" t="s">
        <v>255</v>
      </c>
      <c r="L135" s="26"/>
      <c r="M135" s="132" t="s">
        <v>1</v>
      </c>
      <c r="N135" s="133" t="s">
        <v>35</v>
      </c>
      <c r="O135" s="134">
        <v>0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116</v>
      </c>
      <c r="AT135" s="136" t="s">
        <v>112</v>
      </c>
      <c r="AU135" s="136" t="s">
        <v>80</v>
      </c>
      <c r="AY135" s="14" t="s">
        <v>109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4" t="s">
        <v>78</v>
      </c>
      <c r="BK135" s="137">
        <f>ROUND(I135*H135,2)</f>
        <v>0</v>
      </c>
      <c r="BL135" s="14" t="s">
        <v>116</v>
      </c>
      <c r="BM135" s="136" t="s">
        <v>143</v>
      </c>
    </row>
    <row r="136" spans="2:65" s="1" customFormat="1" ht="19.5">
      <c r="B136" s="26"/>
      <c r="D136" s="138" t="s">
        <v>117</v>
      </c>
      <c r="F136" s="139" t="s">
        <v>142</v>
      </c>
      <c r="L136" s="26"/>
      <c r="M136" s="140"/>
      <c r="T136" s="50"/>
      <c r="AT136" s="14" t="s">
        <v>117</v>
      </c>
      <c r="AU136" s="14" t="s">
        <v>80</v>
      </c>
    </row>
    <row r="137" spans="2:65" s="1" customFormat="1" ht="24.2" customHeight="1">
      <c r="B137" s="125"/>
      <c r="C137" s="126" t="s">
        <v>144</v>
      </c>
      <c r="D137" s="126" t="s">
        <v>112</v>
      </c>
      <c r="E137" s="127" t="s">
        <v>145</v>
      </c>
      <c r="F137" s="128" t="s">
        <v>146</v>
      </c>
      <c r="G137" s="129" t="s">
        <v>124</v>
      </c>
      <c r="H137" s="130">
        <v>109.2</v>
      </c>
      <c r="I137" s="131">
        <v>0</v>
      </c>
      <c r="J137" s="131">
        <f>ROUND(I137*H137,2)</f>
        <v>0</v>
      </c>
      <c r="K137" s="128" t="s">
        <v>255</v>
      </c>
      <c r="L137" s="26"/>
      <c r="M137" s="132" t="s">
        <v>1</v>
      </c>
      <c r="N137" s="133" t="s">
        <v>35</v>
      </c>
      <c r="O137" s="134">
        <v>0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116</v>
      </c>
      <c r="AT137" s="136" t="s">
        <v>112</v>
      </c>
      <c r="AU137" s="136" t="s">
        <v>80</v>
      </c>
      <c r="AY137" s="14" t="s">
        <v>109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4" t="s">
        <v>78</v>
      </c>
      <c r="BK137" s="137">
        <f>ROUND(I137*H137,2)</f>
        <v>0</v>
      </c>
      <c r="BL137" s="14" t="s">
        <v>116</v>
      </c>
      <c r="BM137" s="136" t="s">
        <v>147</v>
      </c>
    </row>
    <row r="138" spans="2:65" s="1" customFormat="1" ht="19.5">
      <c r="B138" s="26"/>
      <c r="D138" s="138" t="s">
        <v>117</v>
      </c>
      <c r="F138" s="139" t="s">
        <v>146</v>
      </c>
      <c r="L138" s="26"/>
      <c r="M138" s="140"/>
      <c r="T138" s="50"/>
      <c r="AT138" s="14" t="s">
        <v>117</v>
      </c>
      <c r="AU138" s="14" t="s">
        <v>80</v>
      </c>
    </row>
    <row r="139" spans="2:65" s="1" customFormat="1" ht="24.2" customHeight="1">
      <c r="B139" s="125"/>
      <c r="C139" s="126" t="s">
        <v>133</v>
      </c>
      <c r="D139" s="126" t="s">
        <v>112</v>
      </c>
      <c r="E139" s="127" t="s">
        <v>148</v>
      </c>
      <c r="F139" s="128" t="s">
        <v>149</v>
      </c>
      <c r="G139" s="129" t="s">
        <v>136</v>
      </c>
      <c r="H139" s="130">
        <v>4.2000000000000003E-2</v>
      </c>
      <c r="I139" s="131">
        <v>0</v>
      </c>
      <c r="J139" s="131">
        <f>ROUND(I139*H139,2)</f>
        <v>0</v>
      </c>
      <c r="K139" s="128" t="s">
        <v>255</v>
      </c>
      <c r="L139" s="26"/>
      <c r="M139" s="132" t="s">
        <v>1</v>
      </c>
      <c r="N139" s="133" t="s">
        <v>35</v>
      </c>
      <c r="O139" s="134">
        <v>0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5">
        <f>S139*H139</f>
        <v>0</v>
      </c>
      <c r="AR139" s="136" t="s">
        <v>116</v>
      </c>
      <c r="AT139" s="136" t="s">
        <v>112</v>
      </c>
      <c r="AU139" s="136" t="s">
        <v>80</v>
      </c>
      <c r="AY139" s="14" t="s">
        <v>109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4" t="s">
        <v>78</v>
      </c>
      <c r="BK139" s="137">
        <f>ROUND(I139*H139,2)</f>
        <v>0</v>
      </c>
      <c r="BL139" s="14" t="s">
        <v>116</v>
      </c>
      <c r="BM139" s="136" t="s">
        <v>150</v>
      </c>
    </row>
    <row r="140" spans="2:65" s="1" customFormat="1">
      <c r="B140" s="26"/>
      <c r="D140" s="138" t="s">
        <v>117</v>
      </c>
      <c r="F140" s="139" t="s">
        <v>149</v>
      </c>
      <c r="L140" s="26"/>
      <c r="M140" s="140"/>
      <c r="T140" s="50"/>
      <c r="AT140" s="14" t="s">
        <v>117</v>
      </c>
      <c r="AU140" s="14" t="s">
        <v>80</v>
      </c>
    </row>
    <row r="141" spans="2:65" s="1" customFormat="1" ht="24.2" customHeight="1">
      <c r="B141" s="125"/>
      <c r="C141" s="126" t="s">
        <v>151</v>
      </c>
      <c r="D141" s="126" t="s">
        <v>112</v>
      </c>
      <c r="E141" s="127" t="s">
        <v>152</v>
      </c>
      <c r="F141" s="128" t="s">
        <v>153</v>
      </c>
      <c r="G141" s="129" t="s">
        <v>124</v>
      </c>
      <c r="H141" s="130">
        <v>198</v>
      </c>
      <c r="I141" s="131">
        <v>0</v>
      </c>
      <c r="J141" s="131">
        <f>ROUND(I141*H141,2)</f>
        <v>0</v>
      </c>
      <c r="K141" s="128" t="s">
        <v>255</v>
      </c>
      <c r="L141" s="26"/>
      <c r="M141" s="132" t="s">
        <v>1</v>
      </c>
      <c r="N141" s="133" t="s">
        <v>35</v>
      </c>
      <c r="O141" s="134">
        <v>0</v>
      </c>
      <c r="P141" s="134">
        <f>O141*H141</f>
        <v>0</v>
      </c>
      <c r="Q141" s="134">
        <v>0</v>
      </c>
      <c r="R141" s="134">
        <f>Q141*H141</f>
        <v>0</v>
      </c>
      <c r="S141" s="134">
        <v>0</v>
      </c>
      <c r="T141" s="135">
        <f>S141*H141</f>
        <v>0</v>
      </c>
      <c r="AR141" s="136" t="s">
        <v>116</v>
      </c>
      <c r="AT141" s="136" t="s">
        <v>112</v>
      </c>
      <c r="AU141" s="136" t="s">
        <v>80</v>
      </c>
      <c r="AY141" s="14" t="s">
        <v>109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4" t="s">
        <v>78</v>
      </c>
      <c r="BK141" s="137">
        <f>ROUND(I141*H141,2)</f>
        <v>0</v>
      </c>
      <c r="BL141" s="14" t="s">
        <v>116</v>
      </c>
      <c r="BM141" s="136" t="s">
        <v>154</v>
      </c>
    </row>
    <row r="142" spans="2:65" s="1" customFormat="1">
      <c r="B142" s="26"/>
      <c r="D142" s="138" t="s">
        <v>117</v>
      </c>
      <c r="F142" s="139" t="s">
        <v>153</v>
      </c>
      <c r="L142" s="26"/>
      <c r="M142" s="140"/>
      <c r="T142" s="50"/>
      <c r="AT142" s="14" t="s">
        <v>117</v>
      </c>
      <c r="AU142" s="14" t="s">
        <v>80</v>
      </c>
    </row>
    <row r="143" spans="2:65" s="1" customFormat="1" ht="21.75" customHeight="1">
      <c r="B143" s="125"/>
      <c r="C143" s="126" t="s">
        <v>8</v>
      </c>
      <c r="D143" s="126" t="s">
        <v>112</v>
      </c>
      <c r="E143" s="127" t="s">
        <v>155</v>
      </c>
      <c r="F143" s="128" t="s">
        <v>156</v>
      </c>
      <c r="G143" s="129" t="s">
        <v>120</v>
      </c>
      <c r="H143" s="130">
        <v>1</v>
      </c>
      <c r="I143" s="131">
        <v>0</v>
      </c>
      <c r="J143" s="131">
        <f>ROUND(I143*H143,2)</f>
        <v>0</v>
      </c>
      <c r="K143" s="128" t="s">
        <v>255</v>
      </c>
      <c r="L143" s="26"/>
      <c r="M143" s="132" t="s">
        <v>1</v>
      </c>
      <c r="N143" s="133" t="s">
        <v>35</v>
      </c>
      <c r="O143" s="134">
        <v>0</v>
      </c>
      <c r="P143" s="134">
        <f>O143*H143</f>
        <v>0</v>
      </c>
      <c r="Q143" s="134">
        <v>0</v>
      </c>
      <c r="R143" s="134">
        <f>Q143*H143</f>
        <v>0</v>
      </c>
      <c r="S143" s="134">
        <v>0</v>
      </c>
      <c r="T143" s="135">
        <f>S143*H143</f>
        <v>0</v>
      </c>
      <c r="AR143" s="136" t="s">
        <v>116</v>
      </c>
      <c r="AT143" s="136" t="s">
        <v>112</v>
      </c>
      <c r="AU143" s="136" t="s">
        <v>80</v>
      </c>
      <c r="AY143" s="14" t="s">
        <v>109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4" t="s">
        <v>78</v>
      </c>
      <c r="BK143" s="137">
        <f>ROUND(I143*H143,2)</f>
        <v>0</v>
      </c>
      <c r="BL143" s="14" t="s">
        <v>116</v>
      </c>
      <c r="BM143" s="136" t="s">
        <v>157</v>
      </c>
    </row>
    <row r="144" spans="2:65" s="1" customFormat="1">
      <c r="B144" s="26"/>
      <c r="D144" s="138" t="s">
        <v>117</v>
      </c>
      <c r="F144" s="139" t="s">
        <v>156</v>
      </c>
      <c r="L144" s="26"/>
      <c r="M144" s="140"/>
      <c r="T144" s="50"/>
      <c r="AT144" s="14" t="s">
        <v>117</v>
      </c>
      <c r="AU144" s="14" t="s">
        <v>80</v>
      </c>
    </row>
    <row r="145" spans="2:65" s="1" customFormat="1" ht="21.75" customHeight="1">
      <c r="B145" s="125"/>
      <c r="C145" s="126" t="s">
        <v>158</v>
      </c>
      <c r="D145" s="126" t="s">
        <v>112</v>
      </c>
      <c r="E145" s="127" t="s">
        <v>159</v>
      </c>
      <c r="F145" s="128" t="s">
        <v>160</v>
      </c>
      <c r="G145" s="129" t="s">
        <v>120</v>
      </c>
      <c r="H145" s="130">
        <v>1</v>
      </c>
      <c r="I145" s="131">
        <v>0</v>
      </c>
      <c r="J145" s="131">
        <f>ROUND(I145*H145,2)</f>
        <v>0</v>
      </c>
      <c r="K145" s="128" t="s">
        <v>255</v>
      </c>
      <c r="L145" s="26"/>
      <c r="M145" s="132" t="s">
        <v>1</v>
      </c>
      <c r="N145" s="133" t="s">
        <v>35</v>
      </c>
      <c r="O145" s="134">
        <v>0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116</v>
      </c>
      <c r="AT145" s="136" t="s">
        <v>112</v>
      </c>
      <c r="AU145" s="136" t="s">
        <v>80</v>
      </c>
      <c r="AY145" s="14" t="s">
        <v>109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4" t="s">
        <v>78</v>
      </c>
      <c r="BK145" s="137">
        <f>ROUND(I145*H145,2)</f>
        <v>0</v>
      </c>
      <c r="BL145" s="14" t="s">
        <v>116</v>
      </c>
      <c r="BM145" s="136" t="s">
        <v>161</v>
      </c>
    </row>
    <row r="146" spans="2:65" s="1" customFormat="1">
      <c r="B146" s="26"/>
      <c r="D146" s="138" t="s">
        <v>117</v>
      </c>
      <c r="F146" s="139" t="s">
        <v>160</v>
      </c>
      <c r="L146" s="26"/>
      <c r="M146" s="140"/>
      <c r="T146" s="50"/>
      <c r="AT146" s="14" t="s">
        <v>117</v>
      </c>
      <c r="AU146" s="14" t="s">
        <v>80</v>
      </c>
    </row>
    <row r="147" spans="2:65" s="1" customFormat="1" ht="24.2" customHeight="1">
      <c r="B147" s="125"/>
      <c r="C147" s="126" t="s">
        <v>140</v>
      </c>
      <c r="D147" s="126" t="s">
        <v>112</v>
      </c>
      <c r="E147" s="127" t="s">
        <v>162</v>
      </c>
      <c r="F147" s="128" t="s">
        <v>163</v>
      </c>
      <c r="G147" s="129" t="s">
        <v>136</v>
      </c>
      <c r="H147" s="130">
        <v>4.2000000000000003E-2</v>
      </c>
      <c r="I147" s="131">
        <v>0</v>
      </c>
      <c r="J147" s="131">
        <f>ROUND(I147*H147,2)</f>
        <v>0</v>
      </c>
      <c r="K147" s="128" t="s">
        <v>255</v>
      </c>
      <c r="L147" s="26"/>
      <c r="M147" s="132" t="s">
        <v>1</v>
      </c>
      <c r="N147" s="133" t="s">
        <v>35</v>
      </c>
      <c r="O147" s="134">
        <v>0</v>
      </c>
      <c r="P147" s="134">
        <f>O147*H147</f>
        <v>0</v>
      </c>
      <c r="Q147" s="134">
        <v>0</v>
      </c>
      <c r="R147" s="134">
        <f>Q147*H147</f>
        <v>0</v>
      </c>
      <c r="S147" s="134">
        <v>0</v>
      </c>
      <c r="T147" s="135">
        <f>S147*H147</f>
        <v>0</v>
      </c>
      <c r="AR147" s="136" t="s">
        <v>116</v>
      </c>
      <c r="AT147" s="136" t="s">
        <v>112</v>
      </c>
      <c r="AU147" s="136" t="s">
        <v>80</v>
      </c>
      <c r="AY147" s="14" t="s">
        <v>109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4" t="s">
        <v>78</v>
      </c>
      <c r="BK147" s="137">
        <f>ROUND(I147*H147,2)</f>
        <v>0</v>
      </c>
      <c r="BL147" s="14" t="s">
        <v>116</v>
      </c>
      <c r="BM147" s="136" t="s">
        <v>164</v>
      </c>
    </row>
    <row r="148" spans="2:65" s="1" customFormat="1" ht="19.5">
      <c r="B148" s="26"/>
      <c r="D148" s="138" t="s">
        <v>117</v>
      </c>
      <c r="F148" s="139" t="s">
        <v>163</v>
      </c>
      <c r="L148" s="26"/>
      <c r="M148" s="140"/>
      <c r="T148" s="50"/>
      <c r="AT148" s="14" t="s">
        <v>117</v>
      </c>
      <c r="AU148" s="14" t="s">
        <v>80</v>
      </c>
    </row>
    <row r="149" spans="2:65" s="1" customFormat="1" ht="16.5" customHeight="1">
      <c r="B149" s="125"/>
      <c r="C149" s="141" t="s">
        <v>165</v>
      </c>
      <c r="D149" s="141" t="s">
        <v>166</v>
      </c>
      <c r="E149" s="142" t="s">
        <v>167</v>
      </c>
      <c r="F149" s="143" t="s">
        <v>168</v>
      </c>
      <c r="G149" s="144" t="s">
        <v>128</v>
      </c>
      <c r="H149" s="145">
        <v>146</v>
      </c>
      <c r="I149" s="146">
        <v>0</v>
      </c>
      <c r="J149" s="146">
        <f>ROUND(I149*H149,2)</f>
        <v>0</v>
      </c>
      <c r="K149" s="143" t="s">
        <v>255</v>
      </c>
      <c r="L149" s="147"/>
      <c r="M149" s="148" t="s">
        <v>1</v>
      </c>
      <c r="N149" s="149" t="s">
        <v>35</v>
      </c>
      <c r="O149" s="134">
        <v>0</v>
      </c>
      <c r="P149" s="134">
        <f>O149*H149</f>
        <v>0</v>
      </c>
      <c r="Q149" s="134">
        <v>0</v>
      </c>
      <c r="R149" s="134">
        <f>Q149*H149</f>
        <v>0</v>
      </c>
      <c r="S149" s="134">
        <v>0</v>
      </c>
      <c r="T149" s="135">
        <f>S149*H149</f>
        <v>0</v>
      </c>
      <c r="AR149" s="136" t="s">
        <v>129</v>
      </c>
      <c r="AT149" s="136" t="s">
        <v>166</v>
      </c>
      <c r="AU149" s="136" t="s">
        <v>80</v>
      </c>
      <c r="AY149" s="14" t="s">
        <v>109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4" t="s">
        <v>78</v>
      </c>
      <c r="BK149" s="137">
        <f>ROUND(I149*H149,2)</f>
        <v>0</v>
      </c>
      <c r="BL149" s="14" t="s">
        <v>116</v>
      </c>
      <c r="BM149" s="136" t="s">
        <v>169</v>
      </c>
    </row>
    <row r="150" spans="2:65" s="1" customFormat="1">
      <c r="B150" s="26"/>
      <c r="D150" s="138" t="s">
        <v>117</v>
      </c>
      <c r="F150" s="139" t="s">
        <v>168</v>
      </c>
      <c r="L150" s="26"/>
      <c r="M150" s="140"/>
      <c r="T150" s="50"/>
      <c r="AT150" s="14" t="s">
        <v>117</v>
      </c>
      <c r="AU150" s="14" t="s">
        <v>80</v>
      </c>
    </row>
    <row r="151" spans="2:65" s="1" customFormat="1" ht="16.5" customHeight="1">
      <c r="B151" s="125"/>
      <c r="C151" s="141" t="s">
        <v>143</v>
      </c>
      <c r="D151" s="141" t="s">
        <v>166</v>
      </c>
      <c r="E151" s="142" t="s">
        <v>170</v>
      </c>
      <c r="F151" s="143" t="s">
        <v>171</v>
      </c>
      <c r="G151" s="144" t="s">
        <v>128</v>
      </c>
      <c r="H151" s="145">
        <v>10.101000000000001</v>
      </c>
      <c r="I151" s="146">
        <v>0</v>
      </c>
      <c r="J151" s="146">
        <f>ROUND(I151*H151,2)</f>
        <v>0</v>
      </c>
      <c r="K151" s="143" t="s">
        <v>255</v>
      </c>
      <c r="L151" s="147"/>
      <c r="M151" s="148" t="s">
        <v>1</v>
      </c>
      <c r="N151" s="149" t="s">
        <v>35</v>
      </c>
      <c r="O151" s="134">
        <v>0</v>
      </c>
      <c r="P151" s="134">
        <f>O151*H151</f>
        <v>0</v>
      </c>
      <c r="Q151" s="134">
        <v>0</v>
      </c>
      <c r="R151" s="134">
        <f>Q151*H151</f>
        <v>0</v>
      </c>
      <c r="S151" s="134">
        <v>0</v>
      </c>
      <c r="T151" s="135">
        <f>S151*H151</f>
        <v>0</v>
      </c>
      <c r="AR151" s="136" t="s">
        <v>129</v>
      </c>
      <c r="AT151" s="136" t="s">
        <v>166</v>
      </c>
      <c r="AU151" s="136" t="s">
        <v>80</v>
      </c>
      <c r="AY151" s="14" t="s">
        <v>109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4" t="s">
        <v>78</v>
      </c>
      <c r="BK151" s="137">
        <f>ROUND(I151*H151,2)</f>
        <v>0</v>
      </c>
      <c r="BL151" s="14" t="s">
        <v>116</v>
      </c>
      <c r="BM151" s="136" t="s">
        <v>172</v>
      </c>
    </row>
    <row r="152" spans="2:65" s="1" customFormat="1">
      <c r="B152" s="26"/>
      <c r="D152" s="138" t="s">
        <v>117</v>
      </c>
      <c r="F152" s="139" t="s">
        <v>171</v>
      </c>
      <c r="L152" s="26"/>
      <c r="M152" s="140"/>
      <c r="T152" s="50"/>
      <c r="AT152" s="14" t="s">
        <v>117</v>
      </c>
      <c r="AU152" s="14" t="s">
        <v>80</v>
      </c>
    </row>
    <row r="153" spans="2:65" s="1" customFormat="1" ht="37.9" customHeight="1">
      <c r="B153" s="125"/>
      <c r="C153" s="126" t="s">
        <v>173</v>
      </c>
      <c r="D153" s="126" t="s">
        <v>112</v>
      </c>
      <c r="E153" s="127" t="s">
        <v>174</v>
      </c>
      <c r="F153" s="128" t="s">
        <v>175</v>
      </c>
      <c r="G153" s="129" t="s">
        <v>128</v>
      </c>
      <c r="H153" s="130">
        <v>156.101</v>
      </c>
      <c r="I153" s="131">
        <v>0</v>
      </c>
      <c r="J153" s="131">
        <f>ROUND(I153*H153,2)</f>
        <v>0</v>
      </c>
      <c r="K153" s="128" t="s">
        <v>255</v>
      </c>
      <c r="L153" s="26"/>
      <c r="M153" s="132" t="s">
        <v>1</v>
      </c>
      <c r="N153" s="133" t="s">
        <v>35</v>
      </c>
      <c r="O153" s="134">
        <v>0</v>
      </c>
      <c r="P153" s="134">
        <f>O153*H153</f>
        <v>0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116</v>
      </c>
      <c r="AT153" s="136" t="s">
        <v>112</v>
      </c>
      <c r="AU153" s="136" t="s">
        <v>80</v>
      </c>
      <c r="AY153" s="14" t="s">
        <v>109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4" t="s">
        <v>78</v>
      </c>
      <c r="BK153" s="137">
        <f>ROUND(I153*H153,2)</f>
        <v>0</v>
      </c>
      <c r="BL153" s="14" t="s">
        <v>116</v>
      </c>
      <c r="BM153" s="136" t="s">
        <v>176</v>
      </c>
    </row>
    <row r="154" spans="2:65" s="1" customFormat="1" ht="19.5">
      <c r="B154" s="26"/>
      <c r="D154" s="138" t="s">
        <v>117</v>
      </c>
      <c r="F154" s="139" t="s">
        <v>175</v>
      </c>
      <c r="L154" s="26"/>
      <c r="M154" s="140"/>
      <c r="T154" s="50"/>
      <c r="AT154" s="14" t="s">
        <v>117</v>
      </c>
      <c r="AU154" s="14" t="s">
        <v>80</v>
      </c>
    </row>
    <row r="155" spans="2:65" s="1" customFormat="1" ht="37.9" customHeight="1">
      <c r="B155" s="125"/>
      <c r="C155" s="126" t="s">
        <v>147</v>
      </c>
      <c r="D155" s="126" t="s">
        <v>112</v>
      </c>
      <c r="E155" s="127" t="s">
        <v>177</v>
      </c>
      <c r="F155" s="128" t="s">
        <v>178</v>
      </c>
      <c r="G155" s="129" t="s">
        <v>128</v>
      </c>
      <c r="H155" s="130">
        <v>624.404</v>
      </c>
      <c r="I155" s="131">
        <v>0</v>
      </c>
      <c r="J155" s="131">
        <f>ROUND(I155*H155,2)</f>
        <v>0</v>
      </c>
      <c r="K155" s="128" t="s">
        <v>255</v>
      </c>
      <c r="L155" s="26"/>
      <c r="M155" s="132" t="s">
        <v>1</v>
      </c>
      <c r="N155" s="133" t="s">
        <v>35</v>
      </c>
      <c r="O155" s="134">
        <v>0</v>
      </c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6" t="s">
        <v>116</v>
      </c>
      <c r="AT155" s="136" t="s">
        <v>112</v>
      </c>
      <c r="AU155" s="136" t="s">
        <v>80</v>
      </c>
      <c r="AY155" s="14" t="s">
        <v>109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4" t="s">
        <v>78</v>
      </c>
      <c r="BK155" s="137">
        <f>ROUND(I155*H155,2)</f>
        <v>0</v>
      </c>
      <c r="BL155" s="14" t="s">
        <v>116</v>
      </c>
      <c r="BM155" s="136" t="s">
        <v>179</v>
      </c>
    </row>
    <row r="156" spans="2:65" s="1" customFormat="1" ht="29.25">
      <c r="B156" s="26"/>
      <c r="D156" s="138" t="s">
        <v>117</v>
      </c>
      <c r="F156" s="139" t="s">
        <v>178</v>
      </c>
      <c r="L156" s="26"/>
      <c r="M156" s="140"/>
      <c r="T156" s="50"/>
      <c r="AT156" s="14" t="s">
        <v>117</v>
      </c>
      <c r="AU156" s="14" t="s">
        <v>80</v>
      </c>
    </row>
    <row r="157" spans="2:65" s="1" customFormat="1" ht="24.2" customHeight="1">
      <c r="B157" s="125"/>
      <c r="C157" s="126" t="s">
        <v>180</v>
      </c>
      <c r="D157" s="126" t="s">
        <v>112</v>
      </c>
      <c r="E157" s="127" t="s">
        <v>181</v>
      </c>
      <c r="F157" s="128" t="s">
        <v>182</v>
      </c>
      <c r="G157" s="129" t="s">
        <v>115</v>
      </c>
      <c r="H157" s="130">
        <v>2</v>
      </c>
      <c r="I157" s="131">
        <v>0</v>
      </c>
      <c r="J157" s="131">
        <f>ROUND(I157*H157,2)</f>
        <v>0</v>
      </c>
      <c r="K157" s="128" t="s">
        <v>255</v>
      </c>
      <c r="L157" s="26"/>
      <c r="M157" s="132" t="s">
        <v>1</v>
      </c>
      <c r="N157" s="133" t="s">
        <v>35</v>
      </c>
      <c r="O157" s="134">
        <v>0</v>
      </c>
      <c r="P157" s="134">
        <f>O157*H157</f>
        <v>0</v>
      </c>
      <c r="Q157" s="134">
        <v>0</v>
      </c>
      <c r="R157" s="134">
        <f>Q157*H157</f>
        <v>0</v>
      </c>
      <c r="S157" s="134">
        <v>0</v>
      </c>
      <c r="T157" s="135">
        <f>S157*H157</f>
        <v>0</v>
      </c>
      <c r="AR157" s="136" t="s">
        <v>116</v>
      </c>
      <c r="AT157" s="136" t="s">
        <v>112</v>
      </c>
      <c r="AU157" s="136" t="s">
        <v>80</v>
      </c>
      <c r="AY157" s="14" t="s">
        <v>109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4" t="s">
        <v>78</v>
      </c>
      <c r="BK157" s="137">
        <f>ROUND(I157*H157,2)</f>
        <v>0</v>
      </c>
      <c r="BL157" s="14" t="s">
        <v>116</v>
      </c>
      <c r="BM157" s="136" t="s">
        <v>183</v>
      </c>
    </row>
    <row r="158" spans="2:65" s="1" customFormat="1">
      <c r="B158" s="26"/>
      <c r="D158" s="138" t="s">
        <v>117</v>
      </c>
      <c r="F158" s="139" t="s">
        <v>182</v>
      </c>
      <c r="L158" s="26"/>
      <c r="M158" s="140"/>
      <c r="T158" s="50"/>
      <c r="AT158" s="14" t="s">
        <v>117</v>
      </c>
      <c r="AU158" s="14" t="s">
        <v>80</v>
      </c>
    </row>
    <row r="159" spans="2:65" s="1" customFormat="1" ht="24.2" customHeight="1">
      <c r="B159" s="125"/>
      <c r="C159" s="126" t="s">
        <v>150</v>
      </c>
      <c r="D159" s="126" t="s">
        <v>112</v>
      </c>
      <c r="E159" s="127" t="s">
        <v>184</v>
      </c>
      <c r="F159" s="128" t="s">
        <v>185</v>
      </c>
      <c r="G159" s="129" t="s">
        <v>186</v>
      </c>
      <c r="H159" s="130">
        <v>4</v>
      </c>
      <c r="I159" s="131">
        <v>0</v>
      </c>
      <c r="J159" s="131">
        <f>ROUND(I159*H159,2)</f>
        <v>0</v>
      </c>
      <c r="K159" s="128" t="s">
        <v>255</v>
      </c>
      <c r="L159" s="26"/>
      <c r="M159" s="132" t="s">
        <v>1</v>
      </c>
      <c r="N159" s="133" t="s">
        <v>35</v>
      </c>
      <c r="O159" s="134">
        <v>0</v>
      </c>
      <c r="P159" s="134">
        <f>O159*H159</f>
        <v>0</v>
      </c>
      <c r="Q159" s="134">
        <v>0</v>
      </c>
      <c r="R159" s="134">
        <f>Q159*H159</f>
        <v>0</v>
      </c>
      <c r="S159" s="134">
        <v>0</v>
      </c>
      <c r="T159" s="135">
        <f>S159*H159</f>
        <v>0</v>
      </c>
      <c r="AR159" s="136" t="s">
        <v>116</v>
      </c>
      <c r="AT159" s="136" t="s">
        <v>112</v>
      </c>
      <c r="AU159" s="136" t="s">
        <v>80</v>
      </c>
      <c r="AY159" s="14" t="s">
        <v>109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4" t="s">
        <v>78</v>
      </c>
      <c r="BK159" s="137">
        <f>ROUND(I159*H159,2)</f>
        <v>0</v>
      </c>
      <c r="BL159" s="14" t="s">
        <v>116</v>
      </c>
      <c r="BM159" s="136" t="s">
        <v>187</v>
      </c>
    </row>
    <row r="160" spans="2:65" s="1" customFormat="1" ht="19.5">
      <c r="B160" s="26"/>
      <c r="D160" s="138" t="s">
        <v>117</v>
      </c>
      <c r="F160" s="139" t="s">
        <v>185</v>
      </c>
      <c r="L160" s="26"/>
      <c r="M160" s="140"/>
      <c r="T160" s="50"/>
      <c r="AT160" s="14" t="s">
        <v>117</v>
      </c>
      <c r="AU160" s="14" t="s">
        <v>80</v>
      </c>
    </row>
    <row r="161" spans="2:65" s="1" customFormat="1" ht="16.5" customHeight="1">
      <c r="B161" s="125"/>
      <c r="C161" s="141" t="s">
        <v>7</v>
      </c>
      <c r="D161" s="141" t="s">
        <v>166</v>
      </c>
      <c r="E161" s="142" t="s">
        <v>188</v>
      </c>
      <c r="F161" s="143" t="s">
        <v>189</v>
      </c>
      <c r="G161" s="144" t="s">
        <v>132</v>
      </c>
      <c r="H161" s="145">
        <v>100</v>
      </c>
      <c r="I161" s="146">
        <v>0</v>
      </c>
      <c r="J161" s="146">
        <f>ROUND(I161*H161,2)</f>
        <v>0</v>
      </c>
      <c r="K161" s="143" t="s">
        <v>255</v>
      </c>
      <c r="L161" s="147"/>
      <c r="M161" s="148" t="s">
        <v>1</v>
      </c>
      <c r="N161" s="149" t="s">
        <v>35</v>
      </c>
      <c r="O161" s="134">
        <v>0</v>
      </c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AR161" s="136" t="s">
        <v>129</v>
      </c>
      <c r="AT161" s="136" t="s">
        <v>166</v>
      </c>
      <c r="AU161" s="136" t="s">
        <v>80</v>
      </c>
      <c r="AY161" s="14" t="s">
        <v>109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4" t="s">
        <v>78</v>
      </c>
      <c r="BK161" s="137">
        <f>ROUND(I161*H161,2)</f>
        <v>0</v>
      </c>
      <c r="BL161" s="14" t="s">
        <v>116</v>
      </c>
      <c r="BM161" s="136" t="s">
        <v>190</v>
      </c>
    </row>
    <row r="162" spans="2:65" s="1" customFormat="1">
      <c r="B162" s="26"/>
      <c r="D162" s="138" t="s">
        <v>117</v>
      </c>
      <c r="F162" s="139" t="s">
        <v>189</v>
      </c>
      <c r="L162" s="26"/>
      <c r="M162" s="140"/>
      <c r="T162" s="50"/>
      <c r="AT162" s="14" t="s">
        <v>117</v>
      </c>
      <c r="AU162" s="14" t="s">
        <v>80</v>
      </c>
    </row>
    <row r="163" spans="2:65" s="1" customFormat="1" ht="21.75" customHeight="1">
      <c r="B163" s="125"/>
      <c r="C163" s="141" t="s">
        <v>154</v>
      </c>
      <c r="D163" s="141" t="s">
        <v>166</v>
      </c>
      <c r="E163" s="142" t="s">
        <v>191</v>
      </c>
      <c r="F163" s="143" t="s">
        <v>192</v>
      </c>
      <c r="G163" s="144" t="s">
        <v>120</v>
      </c>
      <c r="H163" s="145">
        <v>65</v>
      </c>
      <c r="I163" s="146">
        <v>0</v>
      </c>
      <c r="J163" s="146">
        <f>ROUND(I163*H163,2)</f>
        <v>0</v>
      </c>
      <c r="K163" s="143" t="s">
        <v>255</v>
      </c>
      <c r="L163" s="147"/>
      <c r="M163" s="148" t="s">
        <v>1</v>
      </c>
      <c r="N163" s="149" t="s">
        <v>35</v>
      </c>
      <c r="O163" s="134">
        <v>0</v>
      </c>
      <c r="P163" s="134">
        <f>O163*H163</f>
        <v>0</v>
      </c>
      <c r="Q163" s="134">
        <v>0</v>
      </c>
      <c r="R163" s="134">
        <f>Q163*H163</f>
        <v>0</v>
      </c>
      <c r="S163" s="134">
        <v>0</v>
      </c>
      <c r="T163" s="135">
        <f>S163*H163</f>
        <v>0</v>
      </c>
      <c r="AR163" s="136" t="s">
        <v>129</v>
      </c>
      <c r="AT163" s="136" t="s">
        <v>166</v>
      </c>
      <c r="AU163" s="136" t="s">
        <v>80</v>
      </c>
      <c r="AY163" s="14" t="s">
        <v>109</v>
      </c>
      <c r="BE163" s="137">
        <f>IF(N163="základní",J163,0)</f>
        <v>0</v>
      </c>
      <c r="BF163" s="137">
        <f>IF(N163="snížená",J163,0)</f>
        <v>0</v>
      </c>
      <c r="BG163" s="137">
        <f>IF(N163="zákl. přenesená",J163,0)</f>
        <v>0</v>
      </c>
      <c r="BH163" s="137">
        <f>IF(N163="sníž. přenesená",J163,0)</f>
        <v>0</v>
      </c>
      <c r="BI163" s="137">
        <f>IF(N163="nulová",J163,0)</f>
        <v>0</v>
      </c>
      <c r="BJ163" s="14" t="s">
        <v>78</v>
      </c>
      <c r="BK163" s="137">
        <f>ROUND(I163*H163,2)</f>
        <v>0</v>
      </c>
      <c r="BL163" s="14" t="s">
        <v>116</v>
      </c>
      <c r="BM163" s="136" t="s">
        <v>193</v>
      </c>
    </row>
    <row r="164" spans="2:65" s="1" customFormat="1">
      <c r="B164" s="26"/>
      <c r="D164" s="138" t="s">
        <v>117</v>
      </c>
      <c r="F164" s="139" t="s">
        <v>192</v>
      </c>
      <c r="L164" s="26"/>
      <c r="M164" s="140"/>
      <c r="T164" s="50"/>
      <c r="AT164" s="14" t="s">
        <v>117</v>
      </c>
      <c r="AU164" s="14" t="s">
        <v>80</v>
      </c>
    </row>
    <row r="165" spans="2:65" s="1" customFormat="1" ht="24.2" customHeight="1">
      <c r="B165" s="125"/>
      <c r="C165" s="141" t="s">
        <v>194</v>
      </c>
      <c r="D165" s="141" t="s">
        <v>166</v>
      </c>
      <c r="E165" s="142" t="s">
        <v>195</v>
      </c>
      <c r="F165" s="143" t="s">
        <v>196</v>
      </c>
      <c r="G165" s="144" t="s">
        <v>120</v>
      </c>
      <c r="H165" s="145">
        <v>260</v>
      </c>
      <c r="I165" s="146">
        <v>0</v>
      </c>
      <c r="J165" s="146">
        <f>ROUND(I165*H165,2)</f>
        <v>0</v>
      </c>
      <c r="K165" s="143" t="s">
        <v>255</v>
      </c>
      <c r="L165" s="147"/>
      <c r="M165" s="148" t="s">
        <v>1</v>
      </c>
      <c r="N165" s="149" t="s">
        <v>35</v>
      </c>
      <c r="O165" s="134">
        <v>0</v>
      </c>
      <c r="P165" s="134">
        <f>O165*H165</f>
        <v>0</v>
      </c>
      <c r="Q165" s="134">
        <v>0</v>
      </c>
      <c r="R165" s="134">
        <f>Q165*H165</f>
        <v>0</v>
      </c>
      <c r="S165" s="134">
        <v>0</v>
      </c>
      <c r="T165" s="135">
        <f>S165*H165</f>
        <v>0</v>
      </c>
      <c r="AR165" s="136" t="s">
        <v>129</v>
      </c>
      <c r="AT165" s="136" t="s">
        <v>166</v>
      </c>
      <c r="AU165" s="136" t="s">
        <v>80</v>
      </c>
      <c r="AY165" s="14" t="s">
        <v>109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4" t="s">
        <v>78</v>
      </c>
      <c r="BK165" s="137">
        <f>ROUND(I165*H165,2)</f>
        <v>0</v>
      </c>
      <c r="BL165" s="14" t="s">
        <v>116</v>
      </c>
      <c r="BM165" s="136" t="s">
        <v>197</v>
      </c>
    </row>
    <row r="166" spans="2:65" s="1" customFormat="1">
      <c r="B166" s="26"/>
      <c r="D166" s="138" t="s">
        <v>117</v>
      </c>
      <c r="F166" s="139" t="s">
        <v>196</v>
      </c>
      <c r="L166" s="26"/>
      <c r="M166" s="140"/>
      <c r="T166" s="50"/>
      <c r="AT166" s="14" t="s">
        <v>117</v>
      </c>
      <c r="AU166" s="14" t="s">
        <v>80</v>
      </c>
    </row>
    <row r="167" spans="2:65" s="1" customFormat="1" ht="21.75" customHeight="1">
      <c r="B167" s="125"/>
      <c r="C167" s="141" t="s">
        <v>157</v>
      </c>
      <c r="D167" s="141" t="s">
        <v>166</v>
      </c>
      <c r="E167" s="142" t="s">
        <v>198</v>
      </c>
      <c r="F167" s="143" t="s">
        <v>199</v>
      </c>
      <c r="G167" s="144" t="s">
        <v>120</v>
      </c>
      <c r="H167" s="145">
        <v>130</v>
      </c>
      <c r="I167" s="146">
        <v>0</v>
      </c>
      <c r="J167" s="146">
        <f>ROUND(I167*H167,2)</f>
        <v>0</v>
      </c>
      <c r="K167" s="143" t="s">
        <v>255</v>
      </c>
      <c r="L167" s="147"/>
      <c r="M167" s="148" t="s">
        <v>1</v>
      </c>
      <c r="N167" s="149" t="s">
        <v>35</v>
      </c>
      <c r="O167" s="134">
        <v>0</v>
      </c>
      <c r="P167" s="134">
        <f>O167*H167</f>
        <v>0</v>
      </c>
      <c r="Q167" s="134">
        <v>0</v>
      </c>
      <c r="R167" s="134">
        <f>Q167*H167</f>
        <v>0</v>
      </c>
      <c r="S167" s="134">
        <v>0</v>
      </c>
      <c r="T167" s="135">
        <f>S167*H167</f>
        <v>0</v>
      </c>
      <c r="AR167" s="136" t="s">
        <v>129</v>
      </c>
      <c r="AT167" s="136" t="s">
        <v>166</v>
      </c>
      <c r="AU167" s="136" t="s">
        <v>80</v>
      </c>
      <c r="AY167" s="14" t="s">
        <v>109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4" t="s">
        <v>78</v>
      </c>
      <c r="BK167" s="137">
        <f>ROUND(I167*H167,2)</f>
        <v>0</v>
      </c>
      <c r="BL167" s="14" t="s">
        <v>116</v>
      </c>
      <c r="BM167" s="136" t="s">
        <v>200</v>
      </c>
    </row>
    <row r="168" spans="2:65" s="1" customFormat="1">
      <c r="B168" s="26"/>
      <c r="D168" s="138" t="s">
        <v>117</v>
      </c>
      <c r="F168" s="139" t="s">
        <v>199</v>
      </c>
      <c r="L168" s="26"/>
      <c r="M168" s="140"/>
      <c r="T168" s="50"/>
      <c r="AT168" s="14" t="s">
        <v>117</v>
      </c>
      <c r="AU168" s="14" t="s">
        <v>80</v>
      </c>
    </row>
    <row r="169" spans="2:65" s="1" customFormat="1" ht="21.75" customHeight="1">
      <c r="B169" s="125"/>
      <c r="C169" s="141" t="s">
        <v>201</v>
      </c>
      <c r="D169" s="141" t="s">
        <v>166</v>
      </c>
      <c r="E169" s="142" t="s">
        <v>202</v>
      </c>
      <c r="F169" s="143" t="s">
        <v>203</v>
      </c>
      <c r="G169" s="144" t="s">
        <v>120</v>
      </c>
      <c r="H169" s="145">
        <v>4</v>
      </c>
      <c r="I169" s="146">
        <v>0</v>
      </c>
      <c r="J169" s="146">
        <f>ROUND(I169*H169,2)</f>
        <v>0</v>
      </c>
      <c r="K169" s="143" t="s">
        <v>255</v>
      </c>
      <c r="L169" s="147"/>
      <c r="M169" s="148" t="s">
        <v>1</v>
      </c>
      <c r="N169" s="149" t="s">
        <v>35</v>
      </c>
      <c r="O169" s="134">
        <v>0</v>
      </c>
      <c r="P169" s="134">
        <f>O169*H169</f>
        <v>0</v>
      </c>
      <c r="Q169" s="134">
        <v>0</v>
      </c>
      <c r="R169" s="134">
        <f>Q169*H169</f>
        <v>0</v>
      </c>
      <c r="S169" s="134">
        <v>0</v>
      </c>
      <c r="T169" s="135">
        <f>S169*H169</f>
        <v>0</v>
      </c>
      <c r="AR169" s="136" t="s">
        <v>129</v>
      </c>
      <c r="AT169" s="136" t="s">
        <v>166</v>
      </c>
      <c r="AU169" s="136" t="s">
        <v>80</v>
      </c>
      <c r="AY169" s="14" t="s">
        <v>109</v>
      </c>
      <c r="BE169" s="137">
        <f>IF(N169="základní",J169,0)</f>
        <v>0</v>
      </c>
      <c r="BF169" s="137">
        <f>IF(N169="snížená",J169,0)</f>
        <v>0</v>
      </c>
      <c r="BG169" s="137">
        <f>IF(N169="zákl. přenesená",J169,0)</f>
        <v>0</v>
      </c>
      <c r="BH169" s="137">
        <f>IF(N169="sníž. přenesená",J169,0)</f>
        <v>0</v>
      </c>
      <c r="BI169" s="137">
        <f>IF(N169="nulová",J169,0)</f>
        <v>0</v>
      </c>
      <c r="BJ169" s="14" t="s">
        <v>78</v>
      </c>
      <c r="BK169" s="137">
        <f>ROUND(I169*H169,2)</f>
        <v>0</v>
      </c>
      <c r="BL169" s="14" t="s">
        <v>116</v>
      </c>
      <c r="BM169" s="136" t="s">
        <v>204</v>
      </c>
    </row>
    <row r="170" spans="2:65" s="1" customFormat="1">
      <c r="B170" s="26"/>
      <c r="D170" s="138" t="s">
        <v>117</v>
      </c>
      <c r="F170" s="139" t="s">
        <v>203</v>
      </c>
      <c r="L170" s="26"/>
      <c r="M170" s="140"/>
      <c r="T170" s="50"/>
      <c r="AT170" s="14" t="s">
        <v>117</v>
      </c>
      <c r="AU170" s="14" t="s">
        <v>80</v>
      </c>
    </row>
    <row r="171" spans="2:65" s="1" customFormat="1" ht="24.2" customHeight="1">
      <c r="B171" s="125"/>
      <c r="C171" s="141" t="s">
        <v>161</v>
      </c>
      <c r="D171" s="141" t="s">
        <v>166</v>
      </c>
      <c r="E171" s="142" t="s">
        <v>205</v>
      </c>
      <c r="F171" s="143" t="s">
        <v>206</v>
      </c>
      <c r="G171" s="144" t="s">
        <v>120</v>
      </c>
      <c r="H171" s="145">
        <v>8</v>
      </c>
      <c r="I171" s="146">
        <v>0</v>
      </c>
      <c r="J171" s="146">
        <f>ROUND(I171*H171,2)</f>
        <v>0</v>
      </c>
      <c r="K171" s="143" t="s">
        <v>255</v>
      </c>
      <c r="L171" s="147"/>
      <c r="M171" s="148" t="s">
        <v>1</v>
      </c>
      <c r="N171" s="149" t="s">
        <v>35</v>
      </c>
      <c r="O171" s="134">
        <v>0</v>
      </c>
      <c r="P171" s="134">
        <f>O171*H171</f>
        <v>0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129</v>
      </c>
      <c r="AT171" s="136" t="s">
        <v>166</v>
      </c>
      <c r="AU171" s="136" t="s">
        <v>80</v>
      </c>
      <c r="AY171" s="14" t="s">
        <v>109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4" t="s">
        <v>78</v>
      </c>
      <c r="BK171" s="137">
        <f>ROUND(I171*H171,2)</f>
        <v>0</v>
      </c>
      <c r="BL171" s="14" t="s">
        <v>116</v>
      </c>
      <c r="BM171" s="136" t="s">
        <v>207</v>
      </c>
    </row>
    <row r="172" spans="2:65" s="1" customFormat="1">
      <c r="B172" s="26"/>
      <c r="D172" s="138" t="s">
        <v>117</v>
      </c>
      <c r="F172" s="139" t="s">
        <v>206</v>
      </c>
      <c r="L172" s="26"/>
      <c r="M172" s="140"/>
      <c r="T172" s="50"/>
      <c r="AT172" s="14" t="s">
        <v>117</v>
      </c>
      <c r="AU172" s="14" t="s">
        <v>80</v>
      </c>
    </row>
    <row r="173" spans="2:65" s="1" customFormat="1" ht="49.15" customHeight="1">
      <c r="B173" s="125"/>
      <c r="C173" s="126" t="s">
        <v>208</v>
      </c>
      <c r="D173" s="126" t="s">
        <v>112</v>
      </c>
      <c r="E173" s="127" t="s">
        <v>209</v>
      </c>
      <c r="F173" s="128" t="s">
        <v>210</v>
      </c>
      <c r="G173" s="129" t="s">
        <v>128</v>
      </c>
      <c r="H173" s="130">
        <v>24.5</v>
      </c>
      <c r="I173" s="131">
        <v>0</v>
      </c>
      <c r="J173" s="131">
        <f>ROUND(I173*H173,2)</f>
        <v>0</v>
      </c>
      <c r="K173" s="128" t="s">
        <v>255</v>
      </c>
      <c r="L173" s="26"/>
      <c r="M173" s="132" t="s">
        <v>1</v>
      </c>
      <c r="N173" s="133" t="s">
        <v>35</v>
      </c>
      <c r="O173" s="134">
        <v>0</v>
      </c>
      <c r="P173" s="134">
        <f>O173*H173</f>
        <v>0</v>
      </c>
      <c r="Q173" s="134">
        <v>0</v>
      </c>
      <c r="R173" s="134">
        <f>Q173*H173</f>
        <v>0</v>
      </c>
      <c r="S173" s="134">
        <v>0</v>
      </c>
      <c r="T173" s="135">
        <f>S173*H173</f>
        <v>0</v>
      </c>
      <c r="AR173" s="136" t="s">
        <v>116</v>
      </c>
      <c r="AT173" s="136" t="s">
        <v>112</v>
      </c>
      <c r="AU173" s="136" t="s">
        <v>80</v>
      </c>
      <c r="AY173" s="14" t="s">
        <v>109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4" t="s">
        <v>78</v>
      </c>
      <c r="BK173" s="137">
        <f>ROUND(I173*H173,2)</f>
        <v>0</v>
      </c>
      <c r="BL173" s="14" t="s">
        <v>116</v>
      </c>
      <c r="BM173" s="136" t="s">
        <v>211</v>
      </c>
    </row>
    <row r="174" spans="2:65" s="1" customFormat="1" ht="29.25">
      <c r="B174" s="26"/>
      <c r="D174" s="138" t="s">
        <v>117</v>
      </c>
      <c r="F174" s="139" t="s">
        <v>210</v>
      </c>
      <c r="L174" s="26"/>
      <c r="M174" s="140"/>
      <c r="T174" s="50"/>
      <c r="AT174" s="14" t="s">
        <v>117</v>
      </c>
      <c r="AU174" s="14" t="s">
        <v>80</v>
      </c>
    </row>
    <row r="175" spans="2:65" s="1" customFormat="1" ht="55.5" customHeight="1">
      <c r="B175" s="125"/>
      <c r="C175" s="126" t="s">
        <v>164</v>
      </c>
      <c r="D175" s="126" t="s">
        <v>112</v>
      </c>
      <c r="E175" s="127" t="s">
        <v>212</v>
      </c>
      <c r="F175" s="128" t="s">
        <v>213</v>
      </c>
      <c r="G175" s="129" t="s">
        <v>128</v>
      </c>
      <c r="H175" s="130">
        <v>220.5</v>
      </c>
      <c r="I175" s="131">
        <v>0</v>
      </c>
      <c r="J175" s="131">
        <f>ROUND(I175*H175,2)</f>
        <v>0</v>
      </c>
      <c r="K175" s="128" t="s">
        <v>255</v>
      </c>
      <c r="L175" s="26"/>
      <c r="M175" s="132" t="s">
        <v>1</v>
      </c>
      <c r="N175" s="133" t="s">
        <v>35</v>
      </c>
      <c r="O175" s="134">
        <v>0</v>
      </c>
      <c r="P175" s="134">
        <f>O175*H175</f>
        <v>0</v>
      </c>
      <c r="Q175" s="134">
        <v>0</v>
      </c>
      <c r="R175" s="134">
        <f>Q175*H175</f>
        <v>0</v>
      </c>
      <c r="S175" s="134">
        <v>0</v>
      </c>
      <c r="T175" s="135">
        <f>S175*H175</f>
        <v>0</v>
      </c>
      <c r="AR175" s="136" t="s">
        <v>116</v>
      </c>
      <c r="AT175" s="136" t="s">
        <v>112</v>
      </c>
      <c r="AU175" s="136" t="s">
        <v>80</v>
      </c>
      <c r="AY175" s="14" t="s">
        <v>109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4" t="s">
        <v>78</v>
      </c>
      <c r="BK175" s="137">
        <f>ROUND(I175*H175,2)</f>
        <v>0</v>
      </c>
      <c r="BL175" s="14" t="s">
        <v>116</v>
      </c>
      <c r="BM175" s="136" t="s">
        <v>214</v>
      </c>
    </row>
    <row r="176" spans="2:65" s="1" customFormat="1" ht="29.25">
      <c r="B176" s="26"/>
      <c r="D176" s="138" t="s">
        <v>117</v>
      </c>
      <c r="F176" s="139" t="s">
        <v>213</v>
      </c>
      <c r="L176" s="26"/>
      <c r="M176" s="140"/>
      <c r="T176" s="50"/>
      <c r="AT176" s="14" t="s">
        <v>117</v>
      </c>
      <c r="AU176" s="14" t="s">
        <v>80</v>
      </c>
    </row>
    <row r="177" spans="2:65" s="1" customFormat="1" ht="24.2" customHeight="1">
      <c r="B177" s="125"/>
      <c r="C177" s="126" t="s">
        <v>215</v>
      </c>
      <c r="D177" s="126" t="s">
        <v>112</v>
      </c>
      <c r="E177" s="127" t="s">
        <v>216</v>
      </c>
      <c r="F177" s="128" t="s">
        <v>217</v>
      </c>
      <c r="G177" s="129" t="s">
        <v>128</v>
      </c>
      <c r="H177" s="130">
        <v>8.2200000000000006</v>
      </c>
      <c r="I177" s="131">
        <v>0</v>
      </c>
      <c r="J177" s="131">
        <f>ROUND(I177*H177,2)</f>
        <v>0</v>
      </c>
      <c r="K177" s="128" t="s">
        <v>255</v>
      </c>
      <c r="L177" s="26"/>
      <c r="M177" s="132" t="s">
        <v>1</v>
      </c>
      <c r="N177" s="133" t="s">
        <v>35</v>
      </c>
      <c r="O177" s="134">
        <v>0</v>
      </c>
      <c r="P177" s="134">
        <f>O177*H177</f>
        <v>0</v>
      </c>
      <c r="Q177" s="134">
        <v>0</v>
      </c>
      <c r="R177" s="134">
        <f>Q177*H177</f>
        <v>0</v>
      </c>
      <c r="S177" s="134">
        <v>0</v>
      </c>
      <c r="T177" s="135">
        <f>S177*H177</f>
        <v>0</v>
      </c>
      <c r="AR177" s="136" t="s">
        <v>116</v>
      </c>
      <c r="AT177" s="136" t="s">
        <v>112</v>
      </c>
      <c r="AU177" s="136" t="s">
        <v>80</v>
      </c>
      <c r="AY177" s="14" t="s">
        <v>109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4" t="s">
        <v>78</v>
      </c>
      <c r="BK177" s="137">
        <f>ROUND(I177*H177,2)</f>
        <v>0</v>
      </c>
      <c r="BL177" s="14" t="s">
        <v>116</v>
      </c>
      <c r="BM177" s="136" t="s">
        <v>218</v>
      </c>
    </row>
    <row r="178" spans="2:65" s="1" customFormat="1">
      <c r="B178" s="26"/>
      <c r="D178" s="138" t="s">
        <v>117</v>
      </c>
      <c r="F178" s="139" t="s">
        <v>217</v>
      </c>
      <c r="L178" s="26"/>
      <c r="M178" s="140"/>
      <c r="T178" s="50"/>
      <c r="AT178" s="14" t="s">
        <v>117</v>
      </c>
      <c r="AU178" s="14" t="s">
        <v>80</v>
      </c>
    </row>
    <row r="179" spans="2:65" s="1" customFormat="1" ht="49.15" customHeight="1">
      <c r="B179" s="125"/>
      <c r="C179" s="126" t="s">
        <v>169</v>
      </c>
      <c r="D179" s="126" t="s">
        <v>112</v>
      </c>
      <c r="E179" s="127" t="s">
        <v>209</v>
      </c>
      <c r="F179" s="128" t="s">
        <v>210</v>
      </c>
      <c r="G179" s="129" t="s">
        <v>128</v>
      </c>
      <c r="H179" s="130">
        <v>8.2200000000000006</v>
      </c>
      <c r="I179" s="131">
        <v>0</v>
      </c>
      <c r="J179" s="131">
        <f>ROUND(I179*H179,2)</f>
        <v>0</v>
      </c>
      <c r="K179" s="128" t="s">
        <v>255</v>
      </c>
      <c r="L179" s="26"/>
      <c r="M179" s="132" t="s">
        <v>1</v>
      </c>
      <c r="N179" s="133" t="s">
        <v>35</v>
      </c>
      <c r="O179" s="134">
        <v>0</v>
      </c>
      <c r="P179" s="134">
        <f>O179*H179</f>
        <v>0</v>
      </c>
      <c r="Q179" s="134">
        <v>0</v>
      </c>
      <c r="R179" s="134">
        <f>Q179*H179</f>
        <v>0</v>
      </c>
      <c r="S179" s="134">
        <v>0</v>
      </c>
      <c r="T179" s="135">
        <f>S179*H179</f>
        <v>0</v>
      </c>
      <c r="AR179" s="136" t="s">
        <v>116</v>
      </c>
      <c r="AT179" s="136" t="s">
        <v>112</v>
      </c>
      <c r="AU179" s="136" t="s">
        <v>80</v>
      </c>
      <c r="AY179" s="14" t="s">
        <v>109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4" t="s">
        <v>78</v>
      </c>
      <c r="BK179" s="137">
        <f>ROUND(I179*H179,2)</f>
        <v>0</v>
      </c>
      <c r="BL179" s="14" t="s">
        <v>116</v>
      </c>
      <c r="BM179" s="136" t="s">
        <v>219</v>
      </c>
    </row>
    <row r="180" spans="2:65" s="1" customFormat="1" ht="29.25">
      <c r="B180" s="26"/>
      <c r="D180" s="138" t="s">
        <v>117</v>
      </c>
      <c r="F180" s="139" t="s">
        <v>210</v>
      </c>
      <c r="L180" s="26"/>
      <c r="M180" s="140"/>
      <c r="T180" s="50"/>
      <c r="AT180" s="14" t="s">
        <v>117</v>
      </c>
      <c r="AU180" s="14" t="s">
        <v>80</v>
      </c>
    </row>
    <row r="181" spans="2:65" s="1" customFormat="1" ht="55.5" customHeight="1">
      <c r="B181" s="125"/>
      <c r="C181" s="126" t="s">
        <v>220</v>
      </c>
      <c r="D181" s="126" t="s">
        <v>112</v>
      </c>
      <c r="E181" s="127" t="s">
        <v>212</v>
      </c>
      <c r="F181" s="128" t="s">
        <v>213</v>
      </c>
      <c r="G181" s="129" t="s">
        <v>128</v>
      </c>
      <c r="H181" s="130">
        <v>24.66</v>
      </c>
      <c r="I181" s="131">
        <v>0</v>
      </c>
      <c r="J181" s="131">
        <f>ROUND(I181*H181,2)</f>
        <v>0</v>
      </c>
      <c r="K181" s="128" t="s">
        <v>255</v>
      </c>
      <c r="L181" s="26"/>
      <c r="M181" s="132" t="s">
        <v>1</v>
      </c>
      <c r="N181" s="133" t="s">
        <v>35</v>
      </c>
      <c r="O181" s="134">
        <v>0</v>
      </c>
      <c r="P181" s="134">
        <f>O181*H181</f>
        <v>0</v>
      </c>
      <c r="Q181" s="134">
        <v>0</v>
      </c>
      <c r="R181" s="134">
        <f>Q181*H181</f>
        <v>0</v>
      </c>
      <c r="S181" s="134">
        <v>0</v>
      </c>
      <c r="T181" s="135">
        <f>S181*H181</f>
        <v>0</v>
      </c>
      <c r="AR181" s="136" t="s">
        <v>116</v>
      </c>
      <c r="AT181" s="136" t="s">
        <v>112</v>
      </c>
      <c r="AU181" s="136" t="s">
        <v>80</v>
      </c>
      <c r="AY181" s="14" t="s">
        <v>109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4" t="s">
        <v>78</v>
      </c>
      <c r="BK181" s="137">
        <f>ROUND(I181*H181,2)</f>
        <v>0</v>
      </c>
      <c r="BL181" s="14" t="s">
        <v>116</v>
      </c>
      <c r="BM181" s="136" t="s">
        <v>221</v>
      </c>
    </row>
    <row r="182" spans="2:65" s="1" customFormat="1" ht="29.25">
      <c r="B182" s="26"/>
      <c r="D182" s="138" t="s">
        <v>117</v>
      </c>
      <c r="F182" s="139" t="s">
        <v>213</v>
      </c>
      <c r="L182" s="26"/>
      <c r="M182" s="140"/>
      <c r="T182" s="50"/>
      <c r="AT182" s="14" t="s">
        <v>117</v>
      </c>
      <c r="AU182" s="14" t="s">
        <v>80</v>
      </c>
    </row>
    <row r="183" spans="2:65" s="1" customFormat="1" ht="21.75" customHeight="1">
      <c r="B183" s="125"/>
      <c r="C183" s="126" t="s">
        <v>172</v>
      </c>
      <c r="D183" s="126" t="s">
        <v>112</v>
      </c>
      <c r="E183" s="127" t="s">
        <v>222</v>
      </c>
      <c r="F183" s="128" t="s">
        <v>223</v>
      </c>
      <c r="G183" s="129" t="s">
        <v>128</v>
      </c>
      <c r="H183" s="130">
        <v>8.16</v>
      </c>
      <c r="I183" s="131">
        <v>0</v>
      </c>
      <c r="J183" s="131">
        <f>ROUND(I183*H183,2)</f>
        <v>0</v>
      </c>
      <c r="K183" s="128" t="s">
        <v>255</v>
      </c>
      <c r="L183" s="26"/>
      <c r="M183" s="132" t="s">
        <v>1</v>
      </c>
      <c r="N183" s="133" t="s">
        <v>35</v>
      </c>
      <c r="O183" s="134">
        <v>0</v>
      </c>
      <c r="P183" s="134">
        <f>O183*H183</f>
        <v>0</v>
      </c>
      <c r="Q183" s="134">
        <v>0</v>
      </c>
      <c r="R183" s="134">
        <f>Q183*H183</f>
        <v>0</v>
      </c>
      <c r="S183" s="134">
        <v>0</v>
      </c>
      <c r="T183" s="135">
        <f>S183*H183</f>
        <v>0</v>
      </c>
      <c r="AR183" s="136" t="s">
        <v>116</v>
      </c>
      <c r="AT183" s="136" t="s">
        <v>112</v>
      </c>
      <c r="AU183" s="136" t="s">
        <v>80</v>
      </c>
      <c r="AY183" s="14" t="s">
        <v>109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4" t="s">
        <v>78</v>
      </c>
      <c r="BK183" s="137">
        <f>ROUND(I183*H183,2)</f>
        <v>0</v>
      </c>
      <c r="BL183" s="14" t="s">
        <v>116</v>
      </c>
      <c r="BM183" s="136" t="s">
        <v>224</v>
      </c>
    </row>
    <row r="184" spans="2:65" s="1" customFormat="1">
      <c r="B184" s="26"/>
      <c r="D184" s="138" t="s">
        <v>117</v>
      </c>
      <c r="F184" s="139" t="s">
        <v>223</v>
      </c>
      <c r="L184" s="26"/>
      <c r="M184" s="140"/>
      <c r="T184" s="50"/>
      <c r="AT184" s="14" t="s">
        <v>117</v>
      </c>
      <c r="AU184" s="14" t="s">
        <v>80</v>
      </c>
    </row>
    <row r="185" spans="2:65" s="1" customFormat="1" ht="16.5" customHeight="1">
      <c r="B185" s="125"/>
      <c r="C185" s="126" t="s">
        <v>225</v>
      </c>
      <c r="D185" s="126" t="s">
        <v>112</v>
      </c>
      <c r="E185" s="127" t="s">
        <v>226</v>
      </c>
      <c r="F185" s="128" t="s">
        <v>227</v>
      </c>
      <c r="G185" s="129" t="s">
        <v>128</v>
      </c>
      <c r="H185" s="130">
        <v>0.06</v>
      </c>
      <c r="I185" s="131">
        <v>0</v>
      </c>
      <c r="J185" s="131">
        <f>ROUND(I185*H185,2)</f>
        <v>0</v>
      </c>
      <c r="K185" s="128" t="s">
        <v>255</v>
      </c>
      <c r="L185" s="26"/>
      <c r="M185" s="132" t="s">
        <v>1</v>
      </c>
      <c r="N185" s="133" t="s">
        <v>35</v>
      </c>
      <c r="O185" s="134">
        <v>0</v>
      </c>
      <c r="P185" s="134">
        <f>O185*H185</f>
        <v>0</v>
      </c>
      <c r="Q185" s="134">
        <v>0</v>
      </c>
      <c r="R185" s="134">
        <f>Q185*H185</f>
        <v>0</v>
      </c>
      <c r="S185" s="134">
        <v>0</v>
      </c>
      <c r="T185" s="135">
        <f>S185*H185</f>
        <v>0</v>
      </c>
      <c r="AR185" s="136" t="s">
        <v>116</v>
      </c>
      <c r="AT185" s="136" t="s">
        <v>112</v>
      </c>
      <c r="AU185" s="136" t="s">
        <v>80</v>
      </c>
      <c r="AY185" s="14" t="s">
        <v>109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4" t="s">
        <v>78</v>
      </c>
      <c r="BK185" s="137">
        <f>ROUND(I185*H185,2)</f>
        <v>0</v>
      </c>
      <c r="BL185" s="14" t="s">
        <v>116</v>
      </c>
      <c r="BM185" s="136" t="s">
        <v>228</v>
      </c>
    </row>
    <row r="186" spans="2:65" s="1" customFormat="1">
      <c r="B186" s="26"/>
      <c r="D186" s="138" t="s">
        <v>117</v>
      </c>
      <c r="F186" s="139" t="s">
        <v>227</v>
      </c>
      <c r="L186" s="26"/>
      <c r="M186" s="140"/>
      <c r="T186" s="50"/>
      <c r="AT186" s="14" t="s">
        <v>117</v>
      </c>
      <c r="AU186" s="14" t="s">
        <v>80</v>
      </c>
    </row>
    <row r="187" spans="2:65" s="1" customFormat="1" ht="33" customHeight="1">
      <c r="B187" s="125"/>
      <c r="C187" s="126" t="s">
        <v>176</v>
      </c>
      <c r="D187" s="126" t="s">
        <v>112</v>
      </c>
      <c r="E187" s="127" t="s">
        <v>229</v>
      </c>
      <c r="F187" s="128" t="s">
        <v>230</v>
      </c>
      <c r="G187" s="129" t="s">
        <v>120</v>
      </c>
      <c r="H187" s="130">
        <v>2</v>
      </c>
      <c r="I187" s="131">
        <v>0</v>
      </c>
      <c r="J187" s="131">
        <f>ROUND(I187*H187,2)</f>
        <v>0</v>
      </c>
      <c r="K187" s="128" t="s">
        <v>255</v>
      </c>
      <c r="L187" s="26"/>
      <c r="M187" s="132" t="s">
        <v>1</v>
      </c>
      <c r="N187" s="133" t="s">
        <v>35</v>
      </c>
      <c r="O187" s="134">
        <v>0</v>
      </c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116</v>
      </c>
      <c r="AT187" s="136" t="s">
        <v>112</v>
      </c>
      <c r="AU187" s="136" t="s">
        <v>80</v>
      </c>
      <c r="AY187" s="14" t="s">
        <v>109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4" t="s">
        <v>78</v>
      </c>
      <c r="BK187" s="137">
        <f>ROUND(I187*H187,2)</f>
        <v>0</v>
      </c>
      <c r="BL187" s="14" t="s">
        <v>116</v>
      </c>
      <c r="BM187" s="136" t="s">
        <v>231</v>
      </c>
    </row>
    <row r="188" spans="2:65" s="1" customFormat="1" ht="19.5">
      <c r="B188" s="26"/>
      <c r="D188" s="138" t="s">
        <v>117</v>
      </c>
      <c r="F188" s="139" t="s">
        <v>230</v>
      </c>
      <c r="L188" s="26"/>
      <c r="M188" s="140"/>
      <c r="T188" s="50"/>
      <c r="AT188" s="14" t="s">
        <v>117</v>
      </c>
      <c r="AU188" s="14" t="s">
        <v>80</v>
      </c>
    </row>
    <row r="189" spans="2:65" s="1" customFormat="1" ht="16.5" customHeight="1">
      <c r="B189" s="125"/>
      <c r="C189" s="126" t="s">
        <v>232</v>
      </c>
      <c r="D189" s="126" t="s">
        <v>112</v>
      </c>
      <c r="E189" s="127" t="s">
        <v>233</v>
      </c>
      <c r="F189" s="128" t="s">
        <v>234</v>
      </c>
      <c r="G189" s="129" t="s">
        <v>120</v>
      </c>
      <c r="H189" s="130">
        <v>1</v>
      </c>
      <c r="I189" s="131">
        <v>0</v>
      </c>
      <c r="J189" s="131">
        <f>ROUND(I189*H189,2)</f>
        <v>0</v>
      </c>
      <c r="K189" s="128" t="s">
        <v>255</v>
      </c>
      <c r="L189" s="26"/>
      <c r="M189" s="132" t="s">
        <v>1</v>
      </c>
      <c r="N189" s="133" t="s">
        <v>35</v>
      </c>
      <c r="O189" s="134">
        <v>0</v>
      </c>
      <c r="P189" s="134">
        <f>O189*H189</f>
        <v>0</v>
      </c>
      <c r="Q189" s="134">
        <v>0</v>
      </c>
      <c r="R189" s="134">
        <f>Q189*H189</f>
        <v>0</v>
      </c>
      <c r="S189" s="134">
        <v>0</v>
      </c>
      <c r="T189" s="135">
        <f>S189*H189</f>
        <v>0</v>
      </c>
      <c r="AR189" s="136" t="s">
        <v>116</v>
      </c>
      <c r="AT189" s="136" t="s">
        <v>112</v>
      </c>
      <c r="AU189" s="136" t="s">
        <v>80</v>
      </c>
      <c r="AY189" s="14" t="s">
        <v>109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4" t="s">
        <v>78</v>
      </c>
      <c r="BK189" s="137">
        <f>ROUND(I189*H189,2)</f>
        <v>0</v>
      </c>
      <c r="BL189" s="14" t="s">
        <v>116</v>
      </c>
      <c r="BM189" s="136" t="s">
        <v>235</v>
      </c>
    </row>
    <row r="190" spans="2:65" s="1" customFormat="1">
      <c r="B190" s="26"/>
      <c r="D190" s="138" t="s">
        <v>117</v>
      </c>
      <c r="F190" s="139" t="s">
        <v>234</v>
      </c>
      <c r="L190" s="26"/>
      <c r="M190" s="140"/>
      <c r="T190" s="50"/>
      <c r="AT190" s="14" t="s">
        <v>117</v>
      </c>
      <c r="AU190" s="14" t="s">
        <v>80</v>
      </c>
    </row>
    <row r="191" spans="2:65" s="1" customFormat="1" ht="21.75" customHeight="1">
      <c r="B191" s="125"/>
      <c r="C191" s="126" t="s">
        <v>179</v>
      </c>
      <c r="D191" s="126" t="s">
        <v>112</v>
      </c>
      <c r="E191" s="127" t="s">
        <v>236</v>
      </c>
      <c r="F191" s="128" t="s">
        <v>237</v>
      </c>
      <c r="G191" s="129" t="s">
        <v>120</v>
      </c>
      <c r="H191" s="130">
        <v>1</v>
      </c>
      <c r="I191" s="131">
        <v>0</v>
      </c>
      <c r="J191" s="131">
        <f>ROUND(I191*H191,2)</f>
        <v>0</v>
      </c>
      <c r="K191" s="128" t="s">
        <v>255</v>
      </c>
      <c r="L191" s="26"/>
      <c r="M191" s="132" t="s">
        <v>1</v>
      </c>
      <c r="N191" s="133" t="s">
        <v>35</v>
      </c>
      <c r="O191" s="134">
        <v>0</v>
      </c>
      <c r="P191" s="134">
        <f>O191*H191</f>
        <v>0</v>
      </c>
      <c r="Q191" s="134">
        <v>0</v>
      </c>
      <c r="R191" s="134">
        <f>Q191*H191</f>
        <v>0</v>
      </c>
      <c r="S191" s="134">
        <v>0</v>
      </c>
      <c r="T191" s="135">
        <f>S191*H191</f>
        <v>0</v>
      </c>
      <c r="AR191" s="136" t="s">
        <v>116</v>
      </c>
      <c r="AT191" s="136" t="s">
        <v>112</v>
      </c>
      <c r="AU191" s="136" t="s">
        <v>80</v>
      </c>
      <c r="AY191" s="14" t="s">
        <v>109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4" t="s">
        <v>78</v>
      </c>
      <c r="BK191" s="137">
        <f>ROUND(I191*H191,2)</f>
        <v>0</v>
      </c>
      <c r="BL191" s="14" t="s">
        <v>116</v>
      </c>
      <c r="BM191" s="136" t="s">
        <v>238</v>
      </c>
    </row>
    <row r="192" spans="2:65" s="1" customFormat="1">
      <c r="B192" s="26"/>
      <c r="D192" s="138" t="s">
        <v>117</v>
      </c>
      <c r="F192" s="139" t="s">
        <v>237</v>
      </c>
      <c r="L192" s="26"/>
      <c r="M192" s="140"/>
      <c r="T192" s="50"/>
      <c r="AT192" s="14" t="s">
        <v>117</v>
      </c>
      <c r="AU192" s="14" t="s">
        <v>80</v>
      </c>
    </row>
    <row r="193" spans="2:65" s="1" customFormat="1" ht="16.5" customHeight="1">
      <c r="B193" s="125"/>
      <c r="C193" s="126" t="s">
        <v>239</v>
      </c>
      <c r="D193" s="126" t="s">
        <v>112</v>
      </c>
      <c r="E193" s="127" t="s">
        <v>240</v>
      </c>
      <c r="F193" s="128" t="s">
        <v>241</v>
      </c>
      <c r="G193" s="129" t="s">
        <v>120</v>
      </c>
      <c r="H193" s="130">
        <v>1</v>
      </c>
      <c r="I193" s="131">
        <v>0</v>
      </c>
      <c r="J193" s="131">
        <f>ROUND(I193*H193,2)</f>
        <v>0</v>
      </c>
      <c r="K193" s="128" t="s">
        <v>255</v>
      </c>
      <c r="L193" s="26"/>
      <c r="M193" s="132" t="s">
        <v>1</v>
      </c>
      <c r="N193" s="133" t="s">
        <v>35</v>
      </c>
      <c r="O193" s="134">
        <v>0</v>
      </c>
      <c r="P193" s="134">
        <f>O193*H193</f>
        <v>0</v>
      </c>
      <c r="Q193" s="134">
        <v>0</v>
      </c>
      <c r="R193" s="134">
        <f>Q193*H193</f>
        <v>0</v>
      </c>
      <c r="S193" s="134">
        <v>0</v>
      </c>
      <c r="T193" s="135">
        <f>S193*H193</f>
        <v>0</v>
      </c>
      <c r="AR193" s="136" t="s">
        <v>116</v>
      </c>
      <c r="AT193" s="136" t="s">
        <v>112</v>
      </c>
      <c r="AU193" s="136" t="s">
        <v>80</v>
      </c>
      <c r="AY193" s="14" t="s">
        <v>109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4" t="s">
        <v>78</v>
      </c>
      <c r="BK193" s="137">
        <f>ROUND(I193*H193,2)</f>
        <v>0</v>
      </c>
      <c r="BL193" s="14" t="s">
        <v>116</v>
      </c>
      <c r="BM193" s="136" t="s">
        <v>242</v>
      </c>
    </row>
    <row r="194" spans="2:65" s="1" customFormat="1">
      <c r="B194" s="26"/>
      <c r="D194" s="138" t="s">
        <v>117</v>
      </c>
      <c r="F194" s="139" t="s">
        <v>241</v>
      </c>
      <c r="L194" s="26"/>
      <c r="M194" s="140"/>
      <c r="T194" s="50"/>
      <c r="AT194" s="14" t="s">
        <v>117</v>
      </c>
      <c r="AU194" s="14" t="s">
        <v>80</v>
      </c>
    </row>
    <row r="195" spans="2:65" s="1" customFormat="1" ht="24.2" customHeight="1">
      <c r="B195" s="125"/>
      <c r="C195" s="126" t="s">
        <v>183</v>
      </c>
      <c r="D195" s="126" t="s">
        <v>112</v>
      </c>
      <c r="E195" s="127" t="s">
        <v>243</v>
      </c>
      <c r="F195" s="128" t="s">
        <v>244</v>
      </c>
      <c r="G195" s="129" t="s">
        <v>120</v>
      </c>
      <c r="H195" s="130">
        <v>1</v>
      </c>
      <c r="I195" s="131">
        <v>0</v>
      </c>
      <c r="J195" s="131">
        <f>ROUND(I195*H195,2)</f>
        <v>0</v>
      </c>
      <c r="K195" s="128" t="s">
        <v>255</v>
      </c>
      <c r="L195" s="26"/>
      <c r="M195" s="132" t="s">
        <v>1</v>
      </c>
      <c r="N195" s="133" t="s">
        <v>35</v>
      </c>
      <c r="O195" s="134">
        <v>0</v>
      </c>
      <c r="P195" s="134">
        <f>O195*H195</f>
        <v>0</v>
      </c>
      <c r="Q195" s="134">
        <v>0</v>
      </c>
      <c r="R195" s="134">
        <f>Q195*H195</f>
        <v>0</v>
      </c>
      <c r="S195" s="134">
        <v>0</v>
      </c>
      <c r="T195" s="135">
        <f>S195*H195</f>
        <v>0</v>
      </c>
      <c r="AR195" s="136" t="s">
        <v>116</v>
      </c>
      <c r="AT195" s="136" t="s">
        <v>112</v>
      </c>
      <c r="AU195" s="136" t="s">
        <v>80</v>
      </c>
      <c r="AY195" s="14" t="s">
        <v>109</v>
      </c>
      <c r="BE195" s="137">
        <f>IF(N195="základní",J195,0)</f>
        <v>0</v>
      </c>
      <c r="BF195" s="137">
        <f>IF(N195="snížená",J195,0)</f>
        <v>0</v>
      </c>
      <c r="BG195" s="137">
        <f>IF(N195="zákl. přenesená",J195,0)</f>
        <v>0</v>
      </c>
      <c r="BH195" s="137">
        <f>IF(N195="sníž. přenesená",J195,0)</f>
        <v>0</v>
      </c>
      <c r="BI195" s="137">
        <f>IF(N195="nulová",J195,0)</f>
        <v>0</v>
      </c>
      <c r="BJ195" s="14" t="s">
        <v>78</v>
      </c>
      <c r="BK195" s="137">
        <f>ROUND(I195*H195,2)</f>
        <v>0</v>
      </c>
      <c r="BL195" s="14" t="s">
        <v>116</v>
      </c>
      <c r="BM195" s="136" t="s">
        <v>245</v>
      </c>
    </row>
    <row r="196" spans="2:65" s="1" customFormat="1">
      <c r="B196" s="26"/>
      <c r="D196" s="138" t="s">
        <v>117</v>
      </c>
      <c r="F196" s="139" t="s">
        <v>244</v>
      </c>
      <c r="L196" s="26"/>
      <c r="M196" s="150"/>
      <c r="N196" s="151"/>
      <c r="O196" s="151"/>
      <c r="P196" s="151"/>
      <c r="Q196" s="151"/>
      <c r="R196" s="151"/>
      <c r="S196" s="151"/>
      <c r="T196" s="152"/>
      <c r="AT196" s="14" t="s">
        <v>117</v>
      </c>
      <c r="AU196" s="14" t="s">
        <v>80</v>
      </c>
    </row>
    <row r="197" spans="2:65" s="1" customFormat="1" ht="6.95" customHeight="1">
      <c r="B197" s="38"/>
      <c r="C197" s="39"/>
      <c r="D197" s="39"/>
      <c r="E197" s="39"/>
      <c r="F197" s="39"/>
      <c r="G197" s="39"/>
      <c r="H197" s="39"/>
      <c r="I197" s="39"/>
      <c r="J197" s="39"/>
      <c r="K197" s="39"/>
      <c r="L197" s="26"/>
    </row>
  </sheetData>
  <autoFilter ref="C117:K196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4"/>
  <sheetViews>
    <sheetView showGridLines="0" topLeftCell="A111" workbookViewId="0">
      <selection activeCell="I138" sqref="I13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4" t="s">
        <v>83</v>
      </c>
    </row>
    <row r="3" spans="2:46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hidden="1" customHeight="1">
      <c r="B4" s="17"/>
      <c r="D4" s="18" t="s">
        <v>84</v>
      </c>
      <c r="L4" s="17"/>
      <c r="M4" s="82" t="s">
        <v>10</v>
      </c>
      <c r="AT4" s="14" t="s">
        <v>3</v>
      </c>
    </row>
    <row r="5" spans="2:46" ht="6.95" hidden="1" customHeight="1">
      <c r="B5" s="17"/>
      <c r="L5" s="17"/>
    </row>
    <row r="6" spans="2:46" ht="12" hidden="1" customHeight="1">
      <c r="B6" s="17"/>
      <c r="D6" s="23" t="s">
        <v>14</v>
      </c>
      <c r="L6" s="17"/>
    </row>
    <row r="7" spans="2:46" ht="16.5" hidden="1" customHeight="1">
      <c r="B7" s="17"/>
      <c r="E7" s="194" t="str">
        <f>'Rekapitulace stavby'!K6</f>
        <v>ODSTRANĚNÍ VLEČKY SUS PARDUBICKÉHO</v>
      </c>
      <c r="F7" s="195"/>
      <c r="G7" s="195"/>
      <c r="H7" s="195"/>
      <c r="L7" s="17"/>
    </row>
    <row r="8" spans="2:46" s="1" customFormat="1" ht="12" hidden="1" customHeight="1">
      <c r="B8" s="26"/>
      <c r="D8" s="23" t="s">
        <v>85</v>
      </c>
      <c r="L8" s="26"/>
    </row>
    <row r="9" spans="2:46" s="1" customFormat="1" ht="16.5" hidden="1" customHeight="1">
      <c r="B9" s="26"/>
      <c r="E9" s="171" t="s">
        <v>246</v>
      </c>
      <c r="F9" s="193"/>
      <c r="G9" s="193"/>
      <c r="H9" s="193"/>
      <c r="L9" s="26"/>
    </row>
    <row r="10" spans="2:46" s="1" customFormat="1" hidden="1">
      <c r="B10" s="26"/>
      <c r="L10" s="26"/>
    </row>
    <row r="11" spans="2:46" s="1" customFormat="1" ht="12" hidden="1" customHeight="1">
      <c r="B11" s="26"/>
      <c r="D11" s="23" t="s">
        <v>16</v>
      </c>
      <c r="F11" s="21" t="s">
        <v>1</v>
      </c>
      <c r="I11" s="23" t="s">
        <v>17</v>
      </c>
      <c r="J11" s="21" t="s">
        <v>1</v>
      </c>
      <c r="L11" s="26"/>
    </row>
    <row r="12" spans="2:46" s="1" customFormat="1" ht="12" hidden="1" customHeight="1">
      <c r="B12" s="26"/>
      <c r="D12" s="23" t="s">
        <v>18</v>
      </c>
      <c r="F12" s="21" t="s">
        <v>19</v>
      </c>
      <c r="I12" s="23" t="s">
        <v>20</v>
      </c>
      <c r="J12" s="46" t="str">
        <f>'Rekapitulace stavby'!AN8</f>
        <v>4. 10. 2024</v>
      </c>
      <c r="L12" s="26"/>
    </row>
    <row r="13" spans="2:46" s="1" customFormat="1" ht="10.9" hidden="1" customHeight="1">
      <c r="B13" s="26"/>
      <c r="L13" s="26"/>
    </row>
    <row r="14" spans="2:46" s="1" customFormat="1" ht="12" hidden="1" customHeight="1">
      <c r="B14" s="26"/>
      <c r="D14" s="23" t="s">
        <v>22</v>
      </c>
      <c r="I14" s="23" t="s">
        <v>23</v>
      </c>
      <c r="J14" s="21" t="str">
        <f>IF('Rekapitulace stavby'!AN10="","",'Rekapitulace stavby'!AN10)</f>
        <v/>
      </c>
      <c r="L14" s="26"/>
    </row>
    <row r="15" spans="2:46" s="1" customFormat="1" ht="18" hidden="1" customHeight="1">
      <c r="B15" s="26"/>
      <c r="E15" s="21" t="str">
        <f>IF('Rekapitulace stavby'!E11="","",'Rekapitulace stavby'!E11)</f>
        <v xml:space="preserve"> </v>
      </c>
      <c r="I15" s="23" t="s">
        <v>24</v>
      </c>
      <c r="J15" s="21" t="str">
        <f>IF('Rekapitulace stavby'!AN11="","",'Rekapitulace stavby'!AN11)</f>
        <v/>
      </c>
      <c r="L15" s="26"/>
    </row>
    <row r="16" spans="2:46" s="1" customFormat="1" ht="6.95" hidden="1" customHeight="1">
      <c r="B16" s="26"/>
      <c r="L16" s="26"/>
    </row>
    <row r="17" spans="2:12" s="1" customFormat="1" ht="12" hidden="1" customHeight="1">
      <c r="B17" s="26"/>
      <c r="D17" s="23" t="s">
        <v>25</v>
      </c>
      <c r="I17" s="23" t="s">
        <v>23</v>
      </c>
      <c r="J17" s="21" t="str">
        <f>'Rekapitulace stavby'!AN13</f>
        <v/>
      </c>
      <c r="L17" s="26"/>
    </row>
    <row r="18" spans="2:12" s="1" customFormat="1" ht="18" hidden="1" customHeight="1">
      <c r="B18" s="26"/>
      <c r="E18" s="187" t="str">
        <f>'Rekapitulace stavby'!E14</f>
        <v xml:space="preserve"> </v>
      </c>
      <c r="F18" s="187"/>
      <c r="G18" s="187"/>
      <c r="H18" s="187"/>
      <c r="I18" s="23" t="s">
        <v>24</v>
      </c>
      <c r="J18" s="21" t="str">
        <f>'Rekapitulace stavby'!AN14</f>
        <v/>
      </c>
      <c r="L18" s="26"/>
    </row>
    <row r="19" spans="2:12" s="1" customFormat="1" ht="6.95" hidden="1" customHeight="1">
      <c r="B19" s="26"/>
      <c r="L19" s="26"/>
    </row>
    <row r="20" spans="2:12" s="1" customFormat="1" ht="12" hidden="1" customHeight="1">
      <c r="B20" s="26"/>
      <c r="D20" s="23" t="s">
        <v>26</v>
      </c>
      <c r="I20" s="23" t="s">
        <v>23</v>
      </c>
      <c r="J20" s="21" t="str">
        <f>IF('Rekapitulace stavby'!AN16="","",'Rekapitulace stavby'!AN16)</f>
        <v/>
      </c>
      <c r="L20" s="26"/>
    </row>
    <row r="21" spans="2:12" s="1" customFormat="1" ht="18" hidden="1" customHeight="1">
      <c r="B21" s="26"/>
      <c r="E21" s="21" t="str">
        <f>IF('Rekapitulace stavby'!E17="","",'Rekapitulace stavby'!E17)</f>
        <v xml:space="preserve"> </v>
      </c>
      <c r="I21" s="23" t="s">
        <v>24</v>
      </c>
      <c r="J21" s="21" t="str">
        <f>IF('Rekapitulace stavby'!AN17="","",'Rekapitulace stavby'!AN17)</f>
        <v/>
      </c>
      <c r="L21" s="26"/>
    </row>
    <row r="22" spans="2:12" s="1" customFormat="1" ht="6.95" hidden="1" customHeight="1">
      <c r="B22" s="26"/>
      <c r="L22" s="26"/>
    </row>
    <row r="23" spans="2:12" s="1" customFormat="1" ht="12" hidden="1" customHeight="1">
      <c r="B23" s="26"/>
      <c r="D23" s="23" t="s">
        <v>28</v>
      </c>
      <c r="I23" s="23" t="s">
        <v>23</v>
      </c>
      <c r="J23" s="21" t="str">
        <f>IF('Rekapitulace stavby'!AN19="","",'Rekapitulace stavby'!AN19)</f>
        <v/>
      </c>
      <c r="L23" s="26"/>
    </row>
    <row r="24" spans="2:12" s="1" customFormat="1" ht="18" hidden="1" customHeight="1">
      <c r="B24" s="26"/>
      <c r="E24" s="21" t="str">
        <f>IF('Rekapitulace stavby'!E20="","",'Rekapitulace stavby'!E20)</f>
        <v xml:space="preserve"> </v>
      </c>
      <c r="I24" s="23" t="s">
        <v>24</v>
      </c>
      <c r="J24" s="21" t="str">
        <f>IF('Rekapitulace stavby'!AN20="","",'Rekapitulace stavby'!AN20)</f>
        <v/>
      </c>
      <c r="L24" s="26"/>
    </row>
    <row r="25" spans="2:12" s="1" customFormat="1" ht="6.95" hidden="1" customHeight="1">
      <c r="B25" s="26"/>
      <c r="L25" s="26"/>
    </row>
    <row r="26" spans="2:12" s="1" customFormat="1" ht="12" hidden="1" customHeight="1">
      <c r="B26" s="26"/>
      <c r="D26" s="23" t="s">
        <v>29</v>
      </c>
      <c r="L26" s="26"/>
    </row>
    <row r="27" spans="2:12" s="7" customFormat="1" ht="16.5" hidden="1" customHeight="1">
      <c r="B27" s="83"/>
      <c r="E27" s="189" t="s">
        <v>1</v>
      </c>
      <c r="F27" s="189"/>
      <c r="G27" s="189"/>
      <c r="H27" s="189"/>
      <c r="L27" s="83"/>
    </row>
    <row r="28" spans="2:12" s="1" customFormat="1" ht="6.95" hidden="1" customHeight="1">
      <c r="B28" s="26"/>
      <c r="L28" s="26"/>
    </row>
    <row r="29" spans="2:12" s="1" customFormat="1" ht="6.95" hidden="1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hidden="1" customHeight="1">
      <c r="B30" s="26"/>
      <c r="D30" s="84" t="s">
        <v>30</v>
      </c>
      <c r="J30" s="60">
        <f>ROUND(J119, 2)</f>
        <v>0</v>
      </c>
      <c r="L30" s="26"/>
    </row>
    <row r="31" spans="2:12" s="1" customFormat="1" ht="6.95" hidden="1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hidden="1" customHeight="1">
      <c r="B32" s="26"/>
      <c r="F32" s="29" t="s">
        <v>32</v>
      </c>
      <c r="I32" s="29" t="s">
        <v>31</v>
      </c>
      <c r="J32" s="29" t="s">
        <v>33</v>
      </c>
      <c r="L32" s="26"/>
    </row>
    <row r="33" spans="2:12" s="1" customFormat="1" ht="14.45" hidden="1" customHeight="1">
      <c r="B33" s="26"/>
      <c r="D33" s="49" t="s">
        <v>34</v>
      </c>
      <c r="E33" s="23" t="s">
        <v>35</v>
      </c>
      <c r="F33" s="85">
        <f>ROUND((SUM(BE119:BE133)),  2)</f>
        <v>0</v>
      </c>
      <c r="I33" s="86">
        <v>0.21</v>
      </c>
      <c r="J33" s="85">
        <f>ROUND(((SUM(BE119:BE133))*I33),  2)</f>
        <v>0</v>
      </c>
      <c r="L33" s="26"/>
    </row>
    <row r="34" spans="2:12" s="1" customFormat="1" ht="14.45" hidden="1" customHeight="1">
      <c r="B34" s="26"/>
      <c r="E34" s="23" t="s">
        <v>36</v>
      </c>
      <c r="F34" s="85">
        <f>ROUND((SUM(BF119:BF133)),  2)</f>
        <v>0</v>
      </c>
      <c r="I34" s="86">
        <v>0.12</v>
      </c>
      <c r="J34" s="85">
        <f>ROUND(((SUM(BF119:BF133))*I34),  2)</f>
        <v>0</v>
      </c>
      <c r="L34" s="26"/>
    </row>
    <row r="35" spans="2:12" s="1" customFormat="1" ht="14.45" hidden="1" customHeight="1">
      <c r="B35" s="26"/>
      <c r="E35" s="23" t="s">
        <v>37</v>
      </c>
      <c r="F35" s="85">
        <f>ROUND((SUM(BG119:BG133)),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38</v>
      </c>
      <c r="F36" s="85">
        <f>ROUND((SUM(BH119:BH133)),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39</v>
      </c>
      <c r="F37" s="85">
        <f>ROUND((SUM(BI119:BI133)),  2)</f>
        <v>0</v>
      </c>
      <c r="I37" s="86">
        <v>0</v>
      </c>
      <c r="J37" s="85">
        <f>0</f>
        <v>0</v>
      </c>
      <c r="L37" s="26"/>
    </row>
    <row r="38" spans="2:12" s="1" customFormat="1" ht="6.95" hidden="1" customHeight="1">
      <c r="B38" s="26"/>
      <c r="L38" s="26"/>
    </row>
    <row r="39" spans="2:12" s="1" customFormat="1" ht="25.35" hidden="1" customHeight="1">
      <c r="B39" s="26"/>
      <c r="C39" s="87"/>
      <c r="D39" s="88" t="s">
        <v>40</v>
      </c>
      <c r="E39" s="51"/>
      <c r="F39" s="51"/>
      <c r="G39" s="89" t="s">
        <v>41</v>
      </c>
      <c r="H39" s="90" t="s">
        <v>42</v>
      </c>
      <c r="I39" s="51"/>
      <c r="J39" s="91">
        <f>SUM(J30:J37)</f>
        <v>0</v>
      </c>
      <c r="K39" s="92"/>
      <c r="L39" s="26"/>
    </row>
    <row r="40" spans="2:12" s="1" customFormat="1" ht="14.45" hidden="1" customHeight="1">
      <c r="B40" s="26"/>
      <c r="L40" s="26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26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26"/>
    </row>
    <row r="51" spans="2:12" hidden="1">
      <c r="B51" s="17"/>
      <c r="L51" s="17"/>
    </row>
    <row r="52" spans="2:12" hidden="1">
      <c r="B52" s="17"/>
      <c r="L52" s="17"/>
    </row>
    <row r="53" spans="2:12" hidden="1">
      <c r="B53" s="17"/>
      <c r="L53" s="17"/>
    </row>
    <row r="54" spans="2:12" hidden="1">
      <c r="B54" s="17"/>
      <c r="L54" s="17"/>
    </row>
    <row r="55" spans="2:12" hidden="1">
      <c r="B55" s="17"/>
      <c r="L55" s="17"/>
    </row>
    <row r="56" spans="2:12" hidden="1">
      <c r="B56" s="17"/>
      <c r="L56" s="17"/>
    </row>
    <row r="57" spans="2:12" hidden="1">
      <c r="B57" s="17"/>
      <c r="L57" s="17"/>
    </row>
    <row r="58" spans="2:12" hidden="1">
      <c r="B58" s="17"/>
      <c r="L58" s="17"/>
    </row>
    <row r="59" spans="2:12" hidden="1">
      <c r="B59" s="17"/>
      <c r="L59" s="17"/>
    </row>
    <row r="60" spans="2:12" hidden="1">
      <c r="B60" s="17"/>
      <c r="L60" s="17"/>
    </row>
    <row r="61" spans="2:12" s="1" customFormat="1" ht="12.75" hidden="1">
      <c r="B61" s="26"/>
      <c r="D61" s="37" t="s">
        <v>45</v>
      </c>
      <c r="E61" s="28"/>
      <c r="F61" s="93" t="s">
        <v>46</v>
      </c>
      <c r="G61" s="37" t="s">
        <v>45</v>
      </c>
      <c r="H61" s="28"/>
      <c r="I61" s="28"/>
      <c r="J61" s="94" t="s">
        <v>46</v>
      </c>
      <c r="K61" s="28"/>
      <c r="L61" s="26"/>
    </row>
    <row r="62" spans="2:12" hidden="1">
      <c r="B62" s="17"/>
      <c r="L62" s="17"/>
    </row>
    <row r="63" spans="2:12" hidden="1">
      <c r="B63" s="17"/>
      <c r="L63" s="17"/>
    </row>
    <row r="64" spans="2:12" hidden="1">
      <c r="B64" s="17"/>
      <c r="L64" s="17"/>
    </row>
    <row r="65" spans="2:12" s="1" customFormat="1" ht="12.75" hidden="1">
      <c r="B65" s="26"/>
      <c r="D65" s="35" t="s">
        <v>47</v>
      </c>
      <c r="E65" s="36"/>
      <c r="F65" s="36"/>
      <c r="G65" s="35" t="s">
        <v>48</v>
      </c>
      <c r="H65" s="36"/>
      <c r="I65" s="36"/>
      <c r="J65" s="36"/>
      <c r="K65" s="36"/>
      <c r="L65" s="26"/>
    </row>
    <row r="66" spans="2:12" hidden="1">
      <c r="B66" s="17"/>
      <c r="L66" s="17"/>
    </row>
    <row r="67" spans="2:12" hidden="1">
      <c r="B67" s="17"/>
      <c r="L67" s="17"/>
    </row>
    <row r="68" spans="2:12" hidden="1">
      <c r="B68" s="17"/>
      <c r="L68" s="17"/>
    </row>
    <row r="69" spans="2:12" hidden="1">
      <c r="B69" s="17"/>
      <c r="L69" s="17"/>
    </row>
    <row r="70" spans="2:12" hidden="1">
      <c r="B70" s="17"/>
      <c r="L70" s="17"/>
    </row>
    <row r="71" spans="2:12" hidden="1">
      <c r="B71" s="17"/>
      <c r="L71" s="17"/>
    </row>
    <row r="72" spans="2:12" hidden="1">
      <c r="B72" s="17"/>
      <c r="L72" s="17"/>
    </row>
    <row r="73" spans="2:12" hidden="1">
      <c r="B73" s="17"/>
      <c r="L73" s="17"/>
    </row>
    <row r="74" spans="2:12" hidden="1">
      <c r="B74" s="17"/>
      <c r="L74" s="17"/>
    </row>
    <row r="75" spans="2:12" hidden="1">
      <c r="B75" s="17"/>
      <c r="L75" s="17"/>
    </row>
    <row r="76" spans="2:12" s="1" customFormat="1" ht="12.75" hidden="1">
      <c r="B76" s="26"/>
      <c r="D76" s="37" t="s">
        <v>45</v>
      </c>
      <c r="E76" s="28"/>
      <c r="F76" s="93" t="s">
        <v>46</v>
      </c>
      <c r="G76" s="37" t="s">
        <v>45</v>
      </c>
      <c r="H76" s="28"/>
      <c r="I76" s="28"/>
      <c r="J76" s="94" t="s">
        <v>46</v>
      </c>
      <c r="K76" s="28"/>
      <c r="L76" s="26"/>
    </row>
    <row r="77" spans="2:12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78" spans="2:12" hidden="1"/>
    <row r="79" spans="2:12" hidden="1"/>
    <row r="80" spans="2:12" hidden="1"/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87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4" t="str">
        <f>E7</f>
        <v>ODSTRANĚNÍ VLEČKY SUS PARDUBICKÉHO</v>
      </c>
      <c r="F85" s="195"/>
      <c r="G85" s="195"/>
      <c r="H85" s="195"/>
      <c r="L85" s="26"/>
    </row>
    <row r="86" spans="2:47" s="1" customFormat="1" ht="12" hidden="1" customHeight="1">
      <c r="B86" s="26"/>
      <c r="C86" s="23" t="s">
        <v>85</v>
      </c>
      <c r="L86" s="26"/>
    </row>
    <row r="87" spans="2:47" s="1" customFormat="1" ht="16.5" hidden="1" customHeight="1">
      <c r="B87" s="26"/>
      <c r="E87" s="171" t="str">
        <f>E9</f>
        <v>PS 01 - Zabezpečovací zařizení</v>
      </c>
      <c r="F87" s="193"/>
      <c r="G87" s="193"/>
      <c r="H87" s="193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18</v>
      </c>
      <c r="F89" s="21" t="str">
        <f>F12</f>
        <v xml:space="preserve"> </v>
      </c>
      <c r="I89" s="23" t="s">
        <v>20</v>
      </c>
      <c r="J89" s="46" t="str">
        <f>IF(J12="","",J12)</f>
        <v>4. 10. 2024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22</v>
      </c>
      <c r="F91" s="21" t="str">
        <f>E15</f>
        <v xml:space="preserve"> </v>
      </c>
      <c r="I91" s="23" t="s">
        <v>26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25</v>
      </c>
      <c r="F92" s="21" t="str">
        <f>IF(E18="","",E18)</f>
        <v xml:space="preserve"> </v>
      </c>
      <c r="I92" s="23" t="s">
        <v>28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88</v>
      </c>
      <c r="D94" s="87"/>
      <c r="E94" s="87"/>
      <c r="F94" s="87"/>
      <c r="G94" s="87"/>
      <c r="H94" s="87"/>
      <c r="I94" s="87"/>
      <c r="J94" s="96" t="s">
        <v>89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90</v>
      </c>
      <c r="J96" s="60">
        <f>J119</f>
        <v>0</v>
      </c>
      <c r="L96" s="26"/>
      <c r="AU96" s="14" t="s">
        <v>91</v>
      </c>
    </row>
    <row r="97" spans="2:12" s="8" customFormat="1" ht="24.95" hidden="1" customHeight="1">
      <c r="B97" s="98"/>
      <c r="D97" s="99" t="s">
        <v>247</v>
      </c>
      <c r="E97" s="100"/>
      <c r="F97" s="100"/>
      <c r="G97" s="100"/>
      <c r="H97" s="100"/>
      <c r="I97" s="100"/>
      <c r="J97" s="101">
        <f>J120</f>
        <v>0</v>
      </c>
      <c r="L97" s="98"/>
    </row>
    <row r="98" spans="2:12" s="8" customFormat="1" ht="24.95" hidden="1" customHeight="1">
      <c r="B98" s="98"/>
      <c r="D98" s="99" t="s">
        <v>248</v>
      </c>
      <c r="E98" s="100"/>
      <c r="F98" s="100"/>
      <c r="G98" s="100"/>
      <c r="H98" s="100"/>
      <c r="I98" s="100"/>
      <c r="J98" s="101">
        <f>J121</f>
        <v>0</v>
      </c>
      <c r="L98" s="98"/>
    </row>
    <row r="99" spans="2:12" s="8" customFormat="1" ht="24.95" hidden="1" customHeight="1">
      <c r="B99" s="98"/>
      <c r="D99" s="99" t="s">
        <v>249</v>
      </c>
      <c r="E99" s="100"/>
      <c r="F99" s="100"/>
      <c r="G99" s="100"/>
      <c r="H99" s="100"/>
      <c r="I99" s="100"/>
      <c r="J99" s="101">
        <f>J131</f>
        <v>0</v>
      </c>
      <c r="L99" s="98"/>
    </row>
    <row r="100" spans="2:12" s="1" customFormat="1" ht="21.75" hidden="1" customHeight="1">
      <c r="B100" s="26"/>
      <c r="L100" s="26"/>
    </row>
    <row r="101" spans="2:12" s="1" customFormat="1" ht="6.95" hidden="1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26"/>
    </row>
    <row r="102" spans="2:12" hidden="1"/>
    <row r="103" spans="2:12" hidden="1"/>
    <row r="104" spans="2:12" hidden="1"/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6"/>
    </row>
    <row r="106" spans="2:12" s="1" customFormat="1" ht="24.95" customHeight="1">
      <c r="B106" s="26"/>
      <c r="C106" s="18" t="s">
        <v>94</v>
      </c>
      <c r="L106" s="26"/>
    </row>
    <row r="107" spans="2:12" s="1" customFormat="1" ht="6.95" customHeight="1">
      <c r="B107" s="26"/>
      <c r="L107" s="26"/>
    </row>
    <row r="108" spans="2:12" s="1" customFormat="1" ht="12" customHeight="1">
      <c r="B108" s="26"/>
      <c r="C108" s="23" t="s">
        <v>14</v>
      </c>
      <c r="L108" s="26"/>
    </row>
    <row r="109" spans="2:12" s="1" customFormat="1" ht="16.5" customHeight="1">
      <c r="B109" s="26"/>
      <c r="E109" s="194" t="str">
        <f>E7</f>
        <v>ODSTRANĚNÍ VLEČKY SUS PARDUBICKÉHO</v>
      </c>
      <c r="F109" s="195"/>
      <c r="G109" s="195"/>
      <c r="H109" s="195"/>
      <c r="L109" s="26"/>
    </row>
    <row r="110" spans="2:12" s="1" customFormat="1" ht="12" customHeight="1">
      <c r="B110" s="26"/>
      <c r="C110" s="23" t="s">
        <v>85</v>
      </c>
      <c r="L110" s="26"/>
    </row>
    <row r="111" spans="2:12" s="1" customFormat="1" ht="16.5" customHeight="1">
      <c r="B111" s="26"/>
      <c r="E111" s="171" t="str">
        <f>E9</f>
        <v>PS 01 - Zabezpečovací zařizení</v>
      </c>
      <c r="F111" s="193"/>
      <c r="G111" s="193"/>
      <c r="H111" s="193"/>
      <c r="L111" s="26"/>
    </row>
    <row r="112" spans="2:12" s="1" customFormat="1" ht="6.95" customHeight="1">
      <c r="B112" s="26"/>
      <c r="L112" s="26"/>
    </row>
    <row r="113" spans="2:65" s="1" customFormat="1" ht="12" customHeight="1">
      <c r="B113" s="26"/>
      <c r="C113" s="23" t="s">
        <v>18</v>
      </c>
      <c r="F113" s="21" t="str">
        <f>F12</f>
        <v xml:space="preserve"> </v>
      </c>
      <c r="I113" s="23" t="s">
        <v>20</v>
      </c>
      <c r="J113" s="46" t="str">
        <f>IF(J12="","",J12)</f>
        <v>4. 10. 2024</v>
      </c>
      <c r="L113" s="26"/>
    </row>
    <row r="114" spans="2:65" s="1" customFormat="1" ht="6.95" customHeight="1">
      <c r="B114" s="26"/>
      <c r="L114" s="26"/>
    </row>
    <row r="115" spans="2:65" s="1" customFormat="1" ht="15.2" customHeight="1">
      <c r="B115" s="26"/>
      <c r="C115" s="23" t="s">
        <v>22</v>
      </c>
      <c r="F115" s="21" t="str">
        <f>E15</f>
        <v xml:space="preserve"> </v>
      </c>
      <c r="I115" s="23" t="s">
        <v>26</v>
      </c>
      <c r="J115" s="24" t="str">
        <f>E21</f>
        <v xml:space="preserve"> </v>
      </c>
      <c r="L115" s="26"/>
    </row>
    <row r="116" spans="2:65" s="1" customFormat="1" ht="15.2" customHeight="1">
      <c r="B116" s="26"/>
      <c r="C116" s="23" t="s">
        <v>25</v>
      </c>
      <c r="F116" s="21" t="str">
        <f>IF(E18="","",E18)</f>
        <v xml:space="preserve"> </v>
      </c>
      <c r="I116" s="23" t="s">
        <v>28</v>
      </c>
      <c r="J116" s="24" t="str">
        <f>E24</f>
        <v xml:space="preserve"> </v>
      </c>
      <c r="L116" s="26"/>
    </row>
    <row r="117" spans="2:65" s="1" customFormat="1" ht="10.35" customHeight="1">
      <c r="B117" s="26"/>
      <c r="L117" s="26"/>
    </row>
    <row r="118" spans="2:65" s="10" customFormat="1" ht="29.25" customHeight="1">
      <c r="B118" s="106"/>
      <c r="C118" s="107" t="s">
        <v>95</v>
      </c>
      <c r="D118" s="108" t="s">
        <v>55</v>
      </c>
      <c r="E118" s="108" t="s">
        <v>51</v>
      </c>
      <c r="F118" s="108" t="s">
        <v>52</v>
      </c>
      <c r="G118" s="108" t="s">
        <v>96</v>
      </c>
      <c r="H118" s="108" t="s">
        <v>97</v>
      </c>
      <c r="I118" s="108" t="s">
        <v>98</v>
      </c>
      <c r="J118" s="108" t="s">
        <v>89</v>
      </c>
      <c r="K118" s="109" t="s">
        <v>99</v>
      </c>
      <c r="L118" s="106"/>
      <c r="M118" s="53" t="s">
        <v>1</v>
      </c>
      <c r="N118" s="54" t="s">
        <v>34</v>
      </c>
      <c r="O118" s="54" t="s">
        <v>100</v>
      </c>
      <c r="P118" s="54" t="s">
        <v>101</v>
      </c>
      <c r="Q118" s="54" t="s">
        <v>102</v>
      </c>
      <c r="R118" s="54" t="s">
        <v>103</v>
      </c>
      <c r="S118" s="54" t="s">
        <v>104</v>
      </c>
      <c r="T118" s="55" t="s">
        <v>105</v>
      </c>
    </row>
    <row r="119" spans="2:65" s="1" customFormat="1" ht="22.9" customHeight="1">
      <c r="B119" s="26"/>
      <c r="C119" s="58" t="s">
        <v>106</v>
      </c>
      <c r="J119" s="110">
        <f>BK119</f>
        <v>0</v>
      </c>
      <c r="L119" s="26"/>
      <c r="M119" s="56"/>
      <c r="N119" s="47"/>
      <c r="O119" s="47"/>
      <c r="P119" s="111">
        <f>P120+P121+P131</f>
        <v>0</v>
      </c>
      <c r="Q119" s="47"/>
      <c r="R119" s="111">
        <f>R120+R121+R131</f>
        <v>0</v>
      </c>
      <c r="S119" s="47"/>
      <c r="T119" s="112">
        <f>T120+T121+T131</f>
        <v>0</v>
      </c>
      <c r="AT119" s="14" t="s">
        <v>69</v>
      </c>
      <c r="AU119" s="14" t="s">
        <v>91</v>
      </c>
      <c r="BK119" s="113">
        <f>BK120+BK121+BK131</f>
        <v>0</v>
      </c>
    </row>
    <row r="120" spans="2:65" s="11" customFormat="1" ht="25.9" customHeight="1">
      <c r="B120" s="114"/>
      <c r="D120" s="115" t="s">
        <v>69</v>
      </c>
      <c r="E120" s="116" t="s">
        <v>166</v>
      </c>
      <c r="F120" s="116" t="s">
        <v>250</v>
      </c>
      <c r="J120" s="117">
        <f>BK120</f>
        <v>0</v>
      </c>
      <c r="L120" s="114"/>
      <c r="M120" s="118"/>
      <c r="P120" s="119">
        <v>0</v>
      </c>
      <c r="R120" s="119">
        <v>0</v>
      </c>
      <c r="T120" s="120">
        <v>0</v>
      </c>
      <c r="AR120" s="115" t="s">
        <v>121</v>
      </c>
      <c r="AT120" s="121" t="s">
        <v>69</v>
      </c>
      <c r="AU120" s="121" t="s">
        <v>70</v>
      </c>
      <c r="AY120" s="115" t="s">
        <v>109</v>
      </c>
      <c r="BK120" s="122">
        <v>0</v>
      </c>
    </row>
    <row r="121" spans="2:65" s="11" customFormat="1" ht="25.9" customHeight="1">
      <c r="B121" s="114"/>
      <c r="D121" s="115" t="s">
        <v>69</v>
      </c>
      <c r="E121" s="116" t="s">
        <v>251</v>
      </c>
      <c r="F121" s="116" t="s">
        <v>252</v>
      </c>
      <c r="J121" s="117">
        <f>BK121</f>
        <v>0</v>
      </c>
      <c r="L121" s="114"/>
      <c r="M121" s="118"/>
      <c r="P121" s="119">
        <f>SUM(P122:P130)</f>
        <v>0</v>
      </c>
      <c r="R121" s="119">
        <f>SUM(R122:R130)</f>
        <v>0</v>
      </c>
      <c r="T121" s="120">
        <f>SUM(T122:T130)</f>
        <v>0</v>
      </c>
      <c r="AR121" s="115" t="s">
        <v>121</v>
      </c>
      <c r="AT121" s="121" t="s">
        <v>69</v>
      </c>
      <c r="AU121" s="121" t="s">
        <v>70</v>
      </c>
      <c r="AY121" s="115" t="s">
        <v>109</v>
      </c>
      <c r="BK121" s="122">
        <f>SUM(BK122:BK130)</f>
        <v>0</v>
      </c>
    </row>
    <row r="122" spans="2:65" s="1" customFormat="1" ht="24.2" customHeight="1">
      <c r="B122" s="125"/>
      <c r="C122" s="126" t="s">
        <v>78</v>
      </c>
      <c r="D122" s="126" t="s">
        <v>112</v>
      </c>
      <c r="E122" s="127" t="s">
        <v>253</v>
      </c>
      <c r="F122" s="128" t="s">
        <v>254</v>
      </c>
      <c r="G122" s="129" t="s">
        <v>120</v>
      </c>
      <c r="H122" s="130">
        <v>1</v>
      </c>
      <c r="I122" s="131">
        <v>0</v>
      </c>
      <c r="J122" s="131">
        <f>ROUND(I122*H122,2)</f>
        <v>0</v>
      </c>
      <c r="K122" s="128" t="s">
        <v>255</v>
      </c>
      <c r="L122" s="26"/>
      <c r="M122" s="132" t="s">
        <v>1</v>
      </c>
      <c r="N122" s="133" t="s">
        <v>35</v>
      </c>
      <c r="O122" s="134">
        <v>0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136" t="s">
        <v>256</v>
      </c>
      <c r="AT122" s="136" t="s">
        <v>112</v>
      </c>
      <c r="AU122" s="136" t="s">
        <v>78</v>
      </c>
      <c r="AY122" s="14" t="s">
        <v>109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4" t="s">
        <v>78</v>
      </c>
      <c r="BK122" s="137">
        <f>ROUND(I122*H122,2)</f>
        <v>0</v>
      </c>
      <c r="BL122" s="14" t="s">
        <v>256</v>
      </c>
      <c r="BM122" s="136" t="s">
        <v>257</v>
      </c>
    </row>
    <row r="123" spans="2:65" s="1" customFormat="1">
      <c r="B123" s="26"/>
      <c r="D123" s="138" t="s">
        <v>117</v>
      </c>
      <c r="F123" s="139" t="s">
        <v>254</v>
      </c>
      <c r="L123" s="26"/>
      <c r="M123" s="140"/>
      <c r="T123" s="50"/>
      <c r="AT123" s="14" t="s">
        <v>117</v>
      </c>
      <c r="AU123" s="14" t="s">
        <v>78</v>
      </c>
    </row>
    <row r="124" spans="2:65" s="12" customFormat="1">
      <c r="B124" s="153"/>
      <c r="D124" s="138" t="s">
        <v>258</v>
      </c>
      <c r="E124" s="154" t="s">
        <v>1</v>
      </c>
      <c r="F124" s="155" t="s">
        <v>259</v>
      </c>
      <c r="H124" s="156">
        <v>1</v>
      </c>
      <c r="L124" s="153"/>
      <c r="M124" s="157"/>
      <c r="T124" s="158"/>
      <c r="AT124" s="154" t="s">
        <v>258</v>
      </c>
      <c r="AU124" s="154" t="s">
        <v>78</v>
      </c>
      <c r="AV124" s="12" t="s">
        <v>80</v>
      </c>
      <c r="AW124" s="12" t="s">
        <v>27</v>
      </c>
      <c r="AX124" s="12" t="s">
        <v>78</v>
      </c>
      <c r="AY124" s="154" t="s">
        <v>109</v>
      </c>
    </row>
    <row r="125" spans="2:65" s="1" customFormat="1" ht="16.5" customHeight="1">
      <c r="B125" s="125"/>
      <c r="C125" s="126" t="s">
        <v>80</v>
      </c>
      <c r="D125" s="126" t="s">
        <v>112</v>
      </c>
      <c r="E125" s="127" t="s">
        <v>260</v>
      </c>
      <c r="F125" s="128" t="s">
        <v>261</v>
      </c>
      <c r="G125" s="129" t="s">
        <v>120</v>
      </c>
      <c r="H125" s="130">
        <v>1</v>
      </c>
      <c r="I125" s="131">
        <v>0</v>
      </c>
      <c r="J125" s="131">
        <f>ROUND(I125*H125,2)</f>
        <v>0</v>
      </c>
      <c r="K125" s="128" t="s">
        <v>255</v>
      </c>
      <c r="L125" s="26"/>
      <c r="M125" s="132" t="s">
        <v>1</v>
      </c>
      <c r="N125" s="133" t="s">
        <v>35</v>
      </c>
      <c r="O125" s="134">
        <v>0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256</v>
      </c>
      <c r="AT125" s="136" t="s">
        <v>112</v>
      </c>
      <c r="AU125" s="136" t="s">
        <v>78</v>
      </c>
      <c r="AY125" s="14" t="s">
        <v>109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4" t="s">
        <v>78</v>
      </c>
      <c r="BK125" s="137">
        <f>ROUND(I125*H125,2)</f>
        <v>0</v>
      </c>
      <c r="BL125" s="14" t="s">
        <v>256</v>
      </c>
      <c r="BM125" s="136" t="s">
        <v>262</v>
      </c>
    </row>
    <row r="126" spans="2:65" s="1" customFormat="1">
      <c r="B126" s="26"/>
      <c r="D126" s="138" t="s">
        <v>117</v>
      </c>
      <c r="F126" s="139" t="s">
        <v>261</v>
      </c>
      <c r="L126" s="26"/>
      <c r="M126" s="140"/>
      <c r="T126" s="50"/>
      <c r="AT126" s="14" t="s">
        <v>117</v>
      </c>
      <c r="AU126" s="14" t="s">
        <v>78</v>
      </c>
    </row>
    <row r="127" spans="2:65" s="12" customFormat="1">
      <c r="B127" s="153"/>
      <c r="D127" s="138" t="s">
        <v>258</v>
      </c>
      <c r="E127" s="154" t="s">
        <v>1</v>
      </c>
      <c r="F127" s="155" t="s">
        <v>263</v>
      </c>
      <c r="H127" s="156">
        <v>1</v>
      </c>
      <c r="L127" s="153"/>
      <c r="M127" s="157"/>
      <c r="T127" s="158"/>
      <c r="AT127" s="154" t="s">
        <v>258</v>
      </c>
      <c r="AU127" s="154" t="s">
        <v>78</v>
      </c>
      <c r="AV127" s="12" t="s">
        <v>80</v>
      </c>
      <c r="AW127" s="12" t="s">
        <v>27</v>
      </c>
      <c r="AX127" s="12" t="s">
        <v>78</v>
      </c>
      <c r="AY127" s="154" t="s">
        <v>109</v>
      </c>
    </row>
    <row r="128" spans="2:65" s="1" customFormat="1" ht="16.5" customHeight="1">
      <c r="B128" s="125"/>
      <c r="C128" s="126" t="s">
        <v>121</v>
      </c>
      <c r="D128" s="126" t="s">
        <v>112</v>
      </c>
      <c r="E128" s="127" t="s">
        <v>264</v>
      </c>
      <c r="F128" s="128" t="s">
        <v>265</v>
      </c>
      <c r="G128" s="129" t="s">
        <v>120</v>
      </c>
      <c r="H128" s="130">
        <v>1</v>
      </c>
      <c r="I128" s="131">
        <v>0</v>
      </c>
      <c r="J128" s="131">
        <f>ROUND(I128*H128,2)</f>
        <v>0</v>
      </c>
      <c r="K128" s="128" t="s">
        <v>1</v>
      </c>
      <c r="L128" s="26"/>
      <c r="M128" s="132" t="s">
        <v>1</v>
      </c>
      <c r="N128" s="133" t="s">
        <v>35</v>
      </c>
      <c r="O128" s="134">
        <v>0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256</v>
      </c>
      <c r="AT128" s="136" t="s">
        <v>112</v>
      </c>
      <c r="AU128" s="136" t="s">
        <v>78</v>
      </c>
      <c r="AY128" s="14" t="s">
        <v>109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4" t="s">
        <v>78</v>
      </c>
      <c r="BK128" s="137">
        <f>ROUND(I128*H128,2)</f>
        <v>0</v>
      </c>
      <c r="BL128" s="14" t="s">
        <v>256</v>
      </c>
      <c r="BM128" s="136" t="s">
        <v>266</v>
      </c>
    </row>
    <row r="129" spans="2:65" s="1" customFormat="1">
      <c r="B129" s="26"/>
      <c r="D129" s="138" t="s">
        <v>117</v>
      </c>
      <c r="F129" s="139" t="s">
        <v>267</v>
      </c>
      <c r="L129" s="26"/>
      <c r="M129" s="140"/>
      <c r="T129" s="50"/>
      <c r="AT129" s="14" t="s">
        <v>117</v>
      </c>
      <c r="AU129" s="14" t="s">
        <v>78</v>
      </c>
    </row>
    <row r="130" spans="2:65" s="12" customFormat="1">
      <c r="B130" s="153"/>
      <c r="D130" s="138" t="s">
        <v>258</v>
      </c>
      <c r="E130" s="154" t="s">
        <v>1</v>
      </c>
      <c r="F130" s="155" t="s">
        <v>268</v>
      </c>
      <c r="H130" s="156">
        <v>1</v>
      </c>
      <c r="L130" s="153"/>
      <c r="M130" s="157"/>
      <c r="T130" s="158"/>
      <c r="AT130" s="154" t="s">
        <v>258</v>
      </c>
      <c r="AU130" s="154" t="s">
        <v>78</v>
      </c>
      <c r="AV130" s="12" t="s">
        <v>80</v>
      </c>
      <c r="AW130" s="12" t="s">
        <v>27</v>
      </c>
      <c r="AX130" s="12" t="s">
        <v>78</v>
      </c>
      <c r="AY130" s="154" t="s">
        <v>109</v>
      </c>
    </row>
    <row r="131" spans="2:65" s="11" customFormat="1" ht="25.9" customHeight="1">
      <c r="B131" s="114"/>
      <c r="D131" s="115" t="s">
        <v>69</v>
      </c>
      <c r="E131" s="116" t="s">
        <v>269</v>
      </c>
      <c r="F131" s="116" t="s">
        <v>270</v>
      </c>
      <c r="J131" s="117">
        <f>BK131</f>
        <v>0</v>
      </c>
      <c r="L131" s="114"/>
      <c r="M131" s="118"/>
      <c r="P131" s="119">
        <f>SUM(P132:P133)</f>
        <v>0</v>
      </c>
      <c r="R131" s="119">
        <f>SUM(R132:R133)</f>
        <v>0</v>
      </c>
      <c r="T131" s="120">
        <f>SUM(T132:T133)</f>
        <v>0</v>
      </c>
      <c r="AR131" s="115" t="s">
        <v>110</v>
      </c>
      <c r="AT131" s="121" t="s">
        <v>69</v>
      </c>
      <c r="AU131" s="121" t="s">
        <v>70</v>
      </c>
      <c r="AY131" s="115" t="s">
        <v>109</v>
      </c>
      <c r="BK131" s="122">
        <f>SUM(BK132:BK133)</f>
        <v>0</v>
      </c>
    </row>
    <row r="132" spans="2:65" s="1" customFormat="1" ht="33" customHeight="1">
      <c r="B132" s="125"/>
      <c r="C132" s="126" t="s">
        <v>116</v>
      </c>
      <c r="D132" s="126" t="s">
        <v>112</v>
      </c>
      <c r="E132" s="127" t="s">
        <v>271</v>
      </c>
      <c r="F132" s="128" t="s">
        <v>272</v>
      </c>
      <c r="G132" s="129" t="s">
        <v>120</v>
      </c>
      <c r="H132" s="130">
        <v>1</v>
      </c>
      <c r="I132" s="131">
        <v>0</v>
      </c>
      <c r="J132" s="131">
        <f>ROUND(I132*H132,2)</f>
        <v>0</v>
      </c>
      <c r="K132" s="128" t="s">
        <v>255</v>
      </c>
      <c r="L132" s="26"/>
      <c r="M132" s="132" t="s">
        <v>1</v>
      </c>
      <c r="N132" s="133" t="s">
        <v>35</v>
      </c>
      <c r="O132" s="134">
        <v>0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116</v>
      </c>
      <c r="AT132" s="136" t="s">
        <v>112</v>
      </c>
      <c r="AU132" s="136" t="s">
        <v>78</v>
      </c>
      <c r="AY132" s="14" t="s">
        <v>109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4" t="s">
        <v>78</v>
      </c>
      <c r="BK132" s="137">
        <f>ROUND(I132*H132,2)</f>
        <v>0</v>
      </c>
      <c r="BL132" s="14" t="s">
        <v>116</v>
      </c>
      <c r="BM132" s="136" t="s">
        <v>273</v>
      </c>
    </row>
    <row r="133" spans="2:65" s="1" customFormat="1" ht="58.5">
      <c r="B133" s="26"/>
      <c r="D133" s="138" t="s">
        <v>117</v>
      </c>
      <c r="F133" s="139" t="s">
        <v>274</v>
      </c>
      <c r="L133" s="26"/>
      <c r="M133" s="150"/>
      <c r="N133" s="151"/>
      <c r="O133" s="151"/>
      <c r="P133" s="151"/>
      <c r="Q133" s="151"/>
      <c r="R133" s="151"/>
      <c r="S133" s="151"/>
      <c r="T133" s="152"/>
      <c r="AT133" s="14" t="s">
        <v>117</v>
      </c>
      <c r="AU133" s="14" t="s">
        <v>78</v>
      </c>
    </row>
    <row r="134" spans="2:65" s="1" customFormat="1" ht="6.95" customHeight="1"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26"/>
    </row>
  </sheetData>
  <autoFilter ref="C118:K133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11-10-01 - Železniční ...</vt:lpstr>
      <vt:lpstr>PS 01 - Zabezpečovací zař...</vt:lpstr>
      <vt:lpstr>'PS 01 - Zabezpečovací zař...'!Názvy_tisku</vt:lpstr>
      <vt:lpstr>'Rekapitulace stavby'!Názvy_tisku</vt:lpstr>
      <vt:lpstr>'SO 11-10-01 - Železniční ...'!Názvy_tisku</vt:lpstr>
      <vt:lpstr>'PS 01 - Zabezpečovací zař...'!Oblast_tisku</vt:lpstr>
      <vt:lpstr>'Rekapitulace stavby'!Oblast_tisku</vt:lpstr>
      <vt:lpstr>'SO 11-10-01 - Železniční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Plašil Pavel</dc:creator>
  <cp:lastModifiedBy>Lipenský Martin</cp:lastModifiedBy>
  <dcterms:created xsi:type="dcterms:W3CDTF">2024-10-08T07:30:04Z</dcterms:created>
  <dcterms:modified xsi:type="dcterms:W3CDTF">2024-10-16T07:40:10Z</dcterms:modified>
</cp:coreProperties>
</file>